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80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8" i="1"/>
  <c r="H9" i="1"/>
  <c r="H10" i="1"/>
  <c r="H11" i="1"/>
  <c r="H12" i="1"/>
  <c r="H7" i="1"/>
  <c r="AB2" i="1" l="1"/>
  <c r="AC3" i="1" l="1"/>
  <c r="AD3" i="1"/>
  <c r="AC4" i="1"/>
  <c r="AD4" i="1"/>
  <c r="AC5" i="1"/>
  <c r="AD5" i="1"/>
  <c r="AC7" i="1"/>
  <c r="AD7" i="1"/>
  <c r="AC9" i="1"/>
  <c r="AD9" i="1"/>
  <c r="AC6" i="1"/>
  <c r="AD6" i="1"/>
  <c r="AC8" i="1"/>
  <c r="AD8" i="1"/>
  <c r="AC10" i="1"/>
  <c r="AD10" i="1"/>
  <c r="AC11" i="1"/>
  <c r="AD11" i="1"/>
  <c r="AC12" i="1"/>
  <c r="AD12" i="1"/>
  <c r="AD2" i="1"/>
  <c r="AC2" i="1"/>
  <c r="AB3" i="1"/>
  <c r="AB4" i="1"/>
  <c r="AB5" i="1"/>
  <c r="AB7" i="1"/>
  <c r="AB9" i="1"/>
  <c r="AB6" i="1"/>
  <c r="AB8" i="1"/>
  <c r="AB10" i="1"/>
  <c r="AB11" i="1"/>
  <c r="AB12" i="1"/>
  <c r="AA3" i="1"/>
  <c r="AA4" i="1"/>
  <c r="AA5" i="1"/>
  <c r="AA7" i="1"/>
  <c r="AA9" i="1"/>
  <c r="AA6" i="1"/>
  <c r="AA8" i="1"/>
  <c r="AA10" i="1"/>
  <c r="AA11" i="1"/>
  <c r="AA12" i="1"/>
  <c r="AA2" i="1"/>
  <c r="Q5" i="1"/>
  <c r="R5" i="1"/>
  <c r="J4" i="1"/>
  <c r="J3" i="1"/>
  <c r="J5" i="1"/>
  <c r="J7" i="1"/>
  <c r="J10" i="1"/>
  <c r="J6" i="1"/>
  <c r="J8" i="1"/>
  <c r="J9" i="1"/>
  <c r="J2" i="1"/>
  <c r="J11" i="1"/>
  <c r="J12" i="1" l="1"/>
  <c r="V12" i="1"/>
  <c r="V5" i="1"/>
  <c r="V10" i="1"/>
  <c r="V8" i="1"/>
  <c r="V3" i="1"/>
  <c r="V7" i="1"/>
  <c r="V6" i="1"/>
  <c r="V9" i="1"/>
  <c r="V2" i="1"/>
  <c r="V11" i="1"/>
  <c r="V4" i="1"/>
  <c r="U12" i="1"/>
  <c r="U5" i="1"/>
  <c r="S5" i="1" s="1"/>
  <c r="Y5" i="1" s="1"/>
  <c r="U10" i="1"/>
  <c r="U8" i="1"/>
  <c r="U3" i="1"/>
  <c r="U7" i="1"/>
  <c r="U6" i="1"/>
  <c r="U9" i="1"/>
  <c r="U2" i="1"/>
  <c r="U11" i="1"/>
  <c r="U4" i="1"/>
  <c r="R4" i="1"/>
  <c r="Q12" i="1"/>
  <c r="Q10" i="1"/>
  <c r="Q8" i="1"/>
  <c r="Q3" i="1"/>
  <c r="Q7" i="1"/>
  <c r="Q6" i="1"/>
  <c r="Q9" i="1"/>
  <c r="Q2" i="1"/>
  <c r="Q11" i="1"/>
  <c r="Q4" i="1"/>
  <c r="R12" i="1"/>
  <c r="R10" i="1"/>
  <c r="R8" i="1"/>
  <c r="R3" i="1"/>
  <c r="R7" i="1"/>
  <c r="R6" i="1"/>
  <c r="R9" i="1"/>
  <c r="R2" i="1"/>
  <c r="R11" i="1"/>
  <c r="S12" i="1" l="1"/>
  <c r="Y12" i="1" s="1"/>
  <c r="W5" i="1"/>
  <c r="S8" i="1"/>
  <c r="Y8" i="1" s="1"/>
  <c r="S10" i="1"/>
  <c r="Y10" i="1" s="1"/>
  <c r="S11" i="1"/>
  <c r="Y11" i="1" s="1"/>
  <c r="S2" i="1"/>
  <c r="Y2" i="1" s="1"/>
  <c r="S3" i="1"/>
  <c r="S7" i="1"/>
  <c r="Y7" i="1" s="1"/>
  <c r="S4" i="1"/>
  <c r="Y4" i="1" s="1"/>
  <c r="S9" i="1"/>
  <c r="Y9" i="1" s="1"/>
  <c r="S6" i="1"/>
  <c r="Y6" i="1" s="1"/>
  <c r="T3" i="1"/>
  <c r="Z3" i="1" s="1"/>
  <c r="T12" i="1"/>
  <c r="Z12" i="1" s="1"/>
  <c r="T2" i="1"/>
  <c r="T11" i="1"/>
  <c r="Z11" i="1" s="1"/>
  <c r="T7" i="1"/>
  <c r="Z7" i="1" s="1"/>
  <c r="T5" i="1"/>
  <c r="T9" i="1"/>
  <c r="Z9" i="1" s="1"/>
  <c r="T8" i="1"/>
  <c r="Z8" i="1" s="1"/>
  <c r="T4" i="1"/>
  <c r="Z4" i="1" s="1"/>
  <c r="T6" i="1"/>
  <c r="Z6" i="1" s="1"/>
  <c r="T10" i="1"/>
  <c r="Z10" i="1" s="1"/>
  <c r="P4" i="1"/>
  <c r="P12" i="1"/>
  <c r="P3" i="1"/>
  <c r="P5" i="1"/>
  <c r="P7" i="1"/>
  <c r="P10" i="1"/>
  <c r="P6" i="1"/>
  <c r="P8" i="1"/>
  <c r="P9" i="1"/>
  <c r="P2" i="1"/>
  <c r="P11" i="1"/>
  <c r="O12" i="1"/>
  <c r="O3" i="1"/>
  <c r="O5" i="1"/>
  <c r="O7" i="1"/>
  <c r="O10" i="1"/>
  <c r="O6" i="1"/>
  <c r="O8" i="1"/>
  <c r="O9" i="1"/>
  <c r="O2" i="1"/>
  <c r="O11" i="1"/>
  <c r="O4" i="1"/>
  <c r="Z2" i="1" l="1"/>
  <c r="Y3" i="1"/>
  <c r="W12" i="1"/>
  <c r="Z5" i="1"/>
  <c r="X9" i="1"/>
  <c r="W8" i="1"/>
  <c r="X4" i="1"/>
  <c r="X7" i="1"/>
  <c r="X12" i="1"/>
  <c r="W11" i="1"/>
  <c r="X6" i="1"/>
  <c r="X2" i="1"/>
  <c r="W6" i="1"/>
  <c r="W4" i="1"/>
  <c r="W3" i="1"/>
  <c r="W9" i="1"/>
  <c r="W2" i="1"/>
  <c r="X10" i="1"/>
  <c r="X8" i="1"/>
  <c r="X11" i="1"/>
  <c r="X3" i="1"/>
  <c r="W7" i="1"/>
  <c r="W10" i="1"/>
  <c r="X5" i="1"/>
</calcChain>
</file>

<file path=xl/sharedStrings.xml><?xml version="1.0" encoding="utf-8"?>
<sst xmlns="http://schemas.openxmlformats.org/spreadsheetml/2006/main" count="59" uniqueCount="54">
  <si>
    <t>age</t>
  </si>
  <si>
    <t>cat</t>
  </si>
  <si>
    <t>stature</t>
  </si>
  <si>
    <t>weight_1</t>
  </si>
  <si>
    <t>weight_2</t>
  </si>
  <si>
    <t>bmi</t>
  </si>
  <si>
    <t>r_1</t>
  </si>
  <si>
    <t>r_2</t>
  </si>
  <si>
    <t>xc_1</t>
  </si>
  <si>
    <t>xc_2</t>
  </si>
  <si>
    <t>pha_1</t>
  </si>
  <si>
    <t>pha_2</t>
  </si>
  <si>
    <t>tbw_1</t>
  </si>
  <si>
    <t>tbw_2</t>
  </si>
  <si>
    <t>ecw_1</t>
  </si>
  <si>
    <t>ecw_2</t>
  </si>
  <si>
    <t>icw_1</t>
  </si>
  <si>
    <t>icw_2</t>
  </si>
  <si>
    <t>Men's physique</t>
  </si>
  <si>
    <t>Júnior &gt;75kg</t>
  </si>
  <si>
    <t>thigh_1</t>
  </si>
  <si>
    <t>thigh_2</t>
  </si>
  <si>
    <t>n</t>
  </si>
  <si>
    <t>xc/h_1</t>
  </si>
  <si>
    <t>xc/h_2</t>
  </si>
  <si>
    <t>r/h_1</t>
  </si>
  <si>
    <t>r/h_2</t>
  </si>
  <si>
    <t>BB &lt;90kg</t>
  </si>
  <si>
    <t>BB &lt;100kg</t>
  </si>
  <si>
    <t>BB &lt;75kg</t>
  </si>
  <si>
    <t>BB &lt;80kg</t>
  </si>
  <si>
    <t>weight_mean</t>
  </si>
  <si>
    <t>i/e_r_1</t>
  </si>
  <si>
    <t>i/e_r_2</t>
  </si>
  <si>
    <t>i/t_r_1</t>
  </si>
  <si>
    <t>i/t_r_2</t>
  </si>
  <si>
    <t>Ca.</t>
  </si>
  <si>
    <t>A. C.</t>
  </si>
  <si>
    <t>Cr.</t>
  </si>
  <si>
    <t>Ja.</t>
  </si>
  <si>
    <t>Ju.</t>
  </si>
  <si>
    <t>H.</t>
  </si>
  <si>
    <t>P.</t>
  </si>
  <si>
    <t>A. M.</t>
  </si>
  <si>
    <t>G.</t>
  </si>
  <si>
    <t>M'o.</t>
  </si>
  <si>
    <t>M'lo.</t>
  </si>
  <si>
    <t>exp</t>
  </si>
  <si>
    <t>abc</t>
  </si>
  <si>
    <t/>
  </si>
  <si>
    <t>biceps_1</t>
  </si>
  <si>
    <t>biceps_2</t>
  </si>
  <si>
    <t>waist_1</t>
  </si>
  <si>
    <t>waist_2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</si>
</sst>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5" fontId="1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tabSelected="1" zoomScale="115" zoomScaleNormal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11" sqref="I11"/>
    </sheetView>
  </sheetViews>
  <sheetFormatPr defaultRowHeight="15" x14ac:dyDescent="0.25"/>
  <cols>
    <col min="1" max="1" width="6" style="3" bestFit="1" customWidth="1"/>
    <col min="2" max="2" width="3.42578125" style="1" bestFit="1" customWidth="1"/>
    <col min="3" max="3" width="15.42578125" style="3" bestFit="1" customWidth="1"/>
    <col min="4" max="5" width="4.7109375" style="1" bestFit="1" customWidth="1"/>
    <col min="6" max="7" width="10" style="1" bestFit="1" customWidth="1"/>
    <col min="8" max="8" width="9.85546875" style="1" customWidth="1"/>
    <col min="9" max="9" width="8.140625" style="1" bestFit="1" customWidth="1"/>
    <col min="10" max="10" width="5.140625" style="1" bestFit="1" customWidth="1"/>
    <col min="11" max="12" width="4.42578125" style="1" bestFit="1" customWidth="1"/>
    <col min="13" max="14" width="5.5703125" style="1" bestFit="1" customWidth="1"/>
    <col min="15" max="18" width="7" style="1" bestFit="1" customWidth="1"/>
    <col min="19" max="20" width="6.5703125" style="1" bestFit="1" customWidth="1"/>
    <col min="21" max="22" width="7.28515625" style="1" bestFit="1" customWidth="1"/>
    <col min="23" max="24" width="7.7109375" style="1" bestFit="1" customWidth="1"/>
    <col min="25" max="26" width="7.28515625" style="1" bestFit="1" customWidth="1"/>
    <col min="27" max="28" width="7.42578125" style="1" bestFit="1" customWidth="1"/>
    <col min="29" max="30" width="6.28515625" style="1" bestFit="1" customWidth="1"/>
    <col min="31" max="32" width="10" style="1" bestFit="1" customWidth="1"/>
    <col min="33" max="35" width="8.42578125" style="1" bestFit="1" customWidth="1"/>
    <col min="36" max="36" width="8.42578125" style="6" bestFit="1" customWidth="1"/>
    <col min="37" max="16384" width="9.140625" style="1"/>
  </cols>
  <sheetData>
    <row r="1" spans="1:36" x14ac:dyDescent="0.25">
      <c r="A1" s="8" t="s">
        <v>48</v>
      </c>
      <c r="B1" s="7" t="s">
        <v>22</v>
      </c>
      <c r="C1" s="7" t="s">
        <v>1</v>
      </c>
      <c r="D1" s="7" t="s">
        <v>47</v>
      </c>
      <c r="E1" s="7" t="s">
        <v>0</v>
      </c>
      <c r="F1" s="7" t="s">
        <v>3</v>
      </c>
      <c r="G1" s="7" t="s">
        <v>4</v>
      </c>
      <c r="H1" s="8" t="s">
        <v>31</v>
      </c>
      <c r="I1" s="7" t="s">
        <v>2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16</v>
      </c>
      <c r="T1" s="7" t="s">
        <v>17</v>
      </c>
      <c r="U1" s="7" t="s">
        <v>14</v>
      </c>
      <c r="V1" s="7" t="s">
        <v>15</v>
      </c>
      <c r="W1" s="7" t="s">
        <v>32</v>
      </c>
      <c r="X1" s="7" t="s">
        <v>33</v>
      </c>
      <c r="Y1" s="7" t="s">
        <v>34</v>
      </c>
      <c r="Z1" s="7" t="s">
        <v>35</v>
      </c>
      <c r="AA1" s="7" t="s">
        <v>23</v>
      </c>
      <c r="AB1" s="7" t="s">
        <v>24</v>
      </c>
      <c r="AC1" s="7" t="s">
        <v>25</v>
      </c>
      <c r="AD1" s="7" t="s">
        <v>26</v>
      </c>
      <c r="AE1" s="5" t="s">
        <v>50</v>
      </c>
      <c r="AF1" s="5" t="s">
        <v>51</v>
      </c>
      <c r="AG1" s="5" t="s">
        <v>52</v>
      </c>
      <c r="AH1" s="5" t="s">
        <v>53</v>
      </c>
      <c r="AI1" s="5" t="s">
        <v>20</v>
      </c>
      <c r="AJ1" s="5" t="s">
        <v>21</v>
      </c>
    </row>
    <row r="2" spans="1:36" s="4" customFormat="1" x14ac:dyDescent="0.25">
      <c r="A2" s="3" t="s">
        <v>45</v>
      </c>
      <c r="B2" s="1">
        <v>1</v>
      </c>
      <c r="C2" s="3" t="s">
        <v>18</v>
      </c>
      <c r="D2" s="1">
        <v>15</v>
      </c>
      <c r="E2" s="1">
        <v>29</v>
      </c>
      <c r="F2" s="2">
        <v>85.1</v>
      </c>
      <c r="G2" s="2">
        <v>84</v>
      </c>
      <c r="H2" s="2">
        <f>AVERAGE(F2:G2)</f>
        <v>84.55</v>
      </c>
      <c r="I2" s="1">
        <v>175</v>
      </c>
      <c r="J2" s="2">
        <f xml:space="preserve"> H2 / ((I2/100) * (I2/100))</f>
        <v>27.608163265306121</v>
      </c>
      <c r="K2" s="1">
        <v>418</v>
      </c>
      <c r="L2" s="1">
        <v>434</v>
      </c>
      <c r="M2" s="1">
        <v>77</v>
      </c>
      <c r="N2" s="1">
        <v>86</v>
      </c>
      <c r="O2" s="2">
        <f>ATAN(M2/K2)*180/PI()</f>
        <v>10.437475351118181</v>
      </c>
      <c r="P2" s="2">
        <f>ATAN(N2/L2)*180/PI()</f>
        <v>11.208344318926505</v>
      </c>
      <c r="Q2" s="2">
        <f>(0.286)+(0.195*((I2^2)/K2))+(0.385*F2)+(5.086)</f>
        <v>52.422282296650714</v>
      </c>
      <c r="R2" s="2">
        <f>(0.286)+(0.195*((I2^2)/L2))+(0.385*G2)+(5.086)</f>
        <v>51.472080645161292</v>
      </c>
      <c r="S2" s="2">
        <f>Q2-U2</f>
        <v>32.687613397129184</v>
      </c>
      <c r="T2" s="2">
        <f>R2-V2</f>
        <v>33.906775746436615</v>
      </c>
      <c r="U2" s="2">
        <f>(1.579)+(0.055*((I2^2)/K2))+(0.127*F2)+(0.006*(I2^2)/M2)+(0.932)</f>
        <v>19.73466889952153</v>
      </c>
      <c r="V2" s="2">
        <f>(1.579)+(0.055*((I2^2)/L2))+(0.127*G2)+(0.006*(F2^2)/N2)+(0.932)</f>
        <v>17.565304898724676</v>
      </c>
      <c r="W2" s="9">
        <f>S2/U2</f>
        <v>1.6563547918415646</v>
      </c>
      <c r="X2" s="9">
        <f>T2/V2</f>
        <v>1.9303266263768872</v>
      </c>
      <c r="Y2" s="9">
        <f>S2/Q2</f>
        <v>0.62354426333737878</v>
      </c>
      <c r="Z2" s="9">
        <f>T2/R2</f>
        <v>0.65874111404556313</v>
      </c>
      <c r="AA2" s="2">
        <f>M2/(I2/100)</f>
        <v>44</v>
      </c>
      <c r="AB2" s="2">
        <f>N2/(I2/100)</f>
        <v>49.142857142857146</v>
      </c>
      <c r="AC2" s="2">
        <f>K2/(I2/100)</f>
        <v>238.85714285714286</v>
      </c>
      <c r="AD2" s="2">
        <f>L2/(I2/100)</f>
        <v>248</v>
      </c>
      <c r="AE2" s="2">
        <v>38</v>
      </c>
      <c r="AF2" s="2">
        <v>38.5</v>
      </c>
      <c r="AG2" s="2">
        <v>82</v>
      </c>
      <c r="AH2" s="2">
        <v>80.5</v>
      </c>
      <c r="AI2" s="2">
        <v>56.5</v>
      </c>
      <c r="AJ2" s="2">
        <v>57.5</v>
      </c>
    </row>
    <row r="3" spans="1:36" ht="14.25" x14ac:dyDescent="0.2">
      <c r="A3" s="3" t="s">
        <v>36</v>
      </c>
      <c r="B3" s="1">
        <v>2</v>
      </c>
      <c r="C3" s="3" t="s">
        <v>18</v>
      </c>
      <c r="D3" s="1">
        <v>8</v>
      </c>
      <c r="E3" s="1">
        <v>31</v>
      </c>
      <c r="F3" s="2">
        <v>73</v>
      </c>
      <c r="G3" s="2">
        <v>73.5</v>
      </c>
      <c r="H3" s="2">
        <f>AVERAGE(F3:G3)</f>
        <v>73.25</v>
      </c>
      <c r="I3" s="1">
        <v>167</v>
      </c>
      <c r="J3" s="2">
        <f xml:space="preserve"> H3 / ((I3/100) * (I3/100))</f>
        <v>26.26483559826455</v>
      </c>
      <c r="K3" s="1">
        <v>427</v>
      </c>
      <c r="L3" s="1">
        <v>383</v>
      </c>
      <c r="M3" s="1">
        <v>74</v>
      </c>
      <c r="N3" s="1">
        <v>67</v>
      </c>
      <c r="O3" s="2">
        <f>ATAN(M3/K3)*180/PI()</f>
        <v>9.8318270442236209</v>
      </c>
      <c r="P3" s="2">
        <f>ATAN(N3/L3)*180/PI()</f>
        <v>9.9226166650888157</v>
      </c>
      <c r="Q3" s="2">
        <f>(0.286)+(0.195*((I3^2)/K3))+(0.385*F3)+(5.086)</f>
        <v>46.213194379391098</v>
      </c>
      <c r="R3" s="2">
        <f>(0.286)+(0.195*((I3^2)/L3))+(0.385*G3)+(5.086)</f>
        <v>47.868860313315928</v>
      </c>
      <c r="S3" s="2">
        <f>Q3-U3</f>
        <v>28.577664155959237</v>
      </c>
      <c r="T3" s="2">
        <f>R3-V3</f>
        <v>31.541188652040063</v>
      </c>
      <c r="U3" s="2">
        <f>(1.579)+(0.055*((I3^2)/K3))+(0.127*F3)+(0.006*(I3^2)/M3)+(0.932)</f>
        <v>17.635530223431861</v>
      </c>
      <c r="V3" s="2">
        <f>(1.579)+(0.055*((I3^2)/L3))+(0.127*G3)+(0.006*(F3^2)/N3)+(0.932)</f>
        <v>16.327671661275865</v>
      </c>
      <c r="W3" s="9">
        <f>S3/U3</f>
        <v>1.6204595945739615</v>
      </c>
      <c r="X3" s="9">
        <f>T3/V3</f>
        <v>1.9317627954784213</v>
      </c>
      <c r="Y3" s="9">
        <f>S3/Q3</f>
        <v>0.61838755229401599</v>
      </c>
      <c r="Z3" s="9">
        <f>T3/R3</f>
        <v>0.65890828496006804</v>
      </c>
      <c r="AA3" s="2">
        <f>M3/(I3/100)</f>
        <v>44.311377245508986</v>
      </c>
      <c r="AB3" s="2">
        <f>N3/(I3/100)</f>
        <v>40.119760479041915</v>
      </c>
      <c r="AC3" s="2">
        <f>K3/(I3/100)</f>
        <v>255.68862275449104</v>
      </c>
      <c r="AD3" s="2">
        <f>L3/(I3/100)</f>
        <v>229.34131736526948</v>
      </c>
      <c r="AE3" s="2">
        <v>37</v>
      </c>
      <c r="AF3" s="2">
        <v>37</v>
      </c>
      <c r="AG3" s="2">
        <v>74</v>
      </c>
      <c r="AH3" s="2">
        <v>74</v>
      </c>
      <c r="AI3" s="2">
        <v>55</v>
      </c>
      <c r="AJ3" s="2">
        <v>56</v>
      </c>
    </row>
    <row r="4" spans="1:36" ht="14.25" x14ac:dyDescent="0.2">
      <c r="A4" s="3" t="s">
        <v>37</v>
      </c>
      <c r="B4" s="1">
        <v>3</v>
      </c>
      <c r="C4" s="3" t="s">
        <v>27</v>
      </c>
      <c r="D4" s="1">
        <v>3</v>
      </c>
      <c r="E4" s="1">
        <v>28</v>
      </c>
      <c r="F4" s="2">
        <v>88.4</v>
      </c>
      <c r="G4" s="2">
        <v>90.2</v>
      </c>
      <c r="H4" s="2">
        <f>AVERAGE(F4:G4)</f>
        <v>89.300000000000011</v>
      </c>
      <c r="I4" s="1">
        <v>177</v>
      </c>
      <c r="J4" s="2">
        <f xml:space="preserve"> H4 / ((I4/100) * (I4/100))</f>
        <v>28.503942034536692</v>
      </c>
      <c r="K4" s="1">
        <v>380</v>
      </c>
      <c r="L4" s="1">
        <v>402</v>
      </c>
      <c r="M4" s="1">
        <v>64</v>
      </c>
      <c r="N4" s="1">
        <v>72</v>
      </c>
      <c r="O4" s="2">
        <f>ATAN(M4/K4)*180/PI()</f>
        <v>9.5600964808863012</v>
      </c>
      <c r="P4" s="2">
        <f>ATAN(N4/L4)*180/PI()</f>
        <v>10.154266580200263</v>
      </c>
      <c r="Q4" s="2">
        <f>(0.286)+(0.195*((I4^2)/K4))+(0.385*F4)+(5.086)</f>
        <v>55.482723684210526</v>
      </c>
      <c r="R4" s="2">
        <f>(0.286)+(0.195*((I4^2)/L4))+(0.385*G4)+(5.086)</f>
        <v>55.295902985074626</v>
      </c>
      <c r="S4" s="2">
        <f>Q4-U4</f>
        <v>34.273369407894741</v>
      </c>
      <c r="T4" s="2">
        <f>R4-V4</f>
        <v>36.391983681592038</v>
      </c>
      <c r="U4" s="2">
        <f>(1.579)+(0.055*((I4^2)/K4))+(0.127*F4)+(0.006*(I4^2)/M4)+(0.932)</f>
        <v>21.209354276315786</v>
      </c>
      <c r="V4" s="2">
        <f>(1.579)+(0.055*((I4^2)/L4))+(0.127*G4)+(0.006*(F4^2)/N4)+(0.932)</f>
        <v>18.903919303482589</v>
      </c>
      <c r="W4" s="9">
        <f>S4/U4</f>
        <v>1.6159553450510926</v>
      </c>
      <c r="X4" s="9">
        <f>T4/V4</f>
        <v>1.9251025725066282</v>
      </c>
      <c r="Y4" s="9">
        <f>S4/Q4</f>
        <v>0.61773047774236034</v>
      </c>
      <c r="Z4" s="9">
        <f>T4/R4</f>
        <v>0.6581316465962207</v>
      </c>
      <c r="AA4" s="2">
        <f>M4/(I4/100)</f>
        <v>36.158192090395481</v>
      </c>
      <c r="AB4" s="2">
        <f>N4/(I4/100)</f>
        <v>40.677966101694913</v>
      </c>
      <c r="AC4" s="2">
        <f>K4/(I4/100)</f>
        <v>214.68926553672316</v>
      </c>
      <c r="AD4" s="2">
        <f>L4/(I4/100)</f>
        <v>227.11864406779659</v>
      </c>
      <c r="AE4" s="2"/>
      <c r="AF4" s="2"/>
      <c r="AG4" s="2"/>
      <c r="AH4" s="2"/>
      <c r="AI4" s="2"/>
      <c r="AJ4" s="2"/>
    </row>
    <row r="5" spans="1:36" ht="14.25" x14ac:dyDescent="0.2">
      <c r="A5" s="3" t="s">
        <v>38</v>
      </c>
      <c r="B5" s="1">
        <v>4</v>
      </c>
      <c r="C5" s="3" t="s">
        <v>28</v>
      </c>
      <c r="D5" s="1">
        <v>2</v>
      </c>
      <c r="E5" s="1">
        <v>30</v>
      </c>
      <c r="F5" s="2">
        <v>94.5</v>
      </c>
      <c r="G5" s="2">
        <v>93.7</v>
      </c>
      <c r="H5" s="2">
        <f>AVERAGE(F5:G5)</f>
        <v>94.1</v>
      </c>
      <c r="I5" s="1">
        <v>177</v>
      </c>
      <c r="J5" s="2">
        <f xml:space="preserve"> H5 / ((I5/100) * (I5/100))</f>
        <v>30.036068818028021</v>
      </c>
      <c r="K5" s="1">
        <v>355</v>
      </c>
      <c r="L5" s="1">
        <v>369</v>
      </c>
      <c r="M5" s="1">
        <v>59</v>
      </c>
      <c r="N5" s="1">
        <v>66</v>
      </c>
      <c r="O5" s="2">
        <f>ATAN(M5/K5)*180/PI()</f>
        <v>9.4361478016631999</v>
      </c>
      <c r="P5" s="2">
        <f>ATAN(N5/L5)*180/PI()</f>
        <v>10.140793146112793</v>
      </c>
      <c r="Q5" s="2">
        <f>(0.286)+(0.195*((I5^2)/K5))+(0.385*F5)+(5.086)</f>
        <v>58.963387323943664</v>
      </c>
      <c r="R5" s="2">
        <f>(0.286)+(0.195*((I5^2)/L5))+(0.385*G5)+(5.086)</f>
        <v>58.002475609756104</v>
      </c>
      <c r="S5" s="2">
        <f>Q5-U5</f>
        <v>36.411098591549305</v>
      </c>
      <c r="T5" s="2">
        <f>R5-V5</f>
        <v>38.110100554323736</v>
      </c>
      <c r="U5" s="2">
        <f>(1.579)+(0.055*((I5^2)/K5))+(0.127*F5)+(0.006*(I5^2)/M5)+(0.932)</f>
        <v>22.552288732394363</v>
      </c>
      <c r="V5" s="2">
        <f>(1.579)+(0.055*((I5^2)/L5))+(0.127*G5)+(0.006*(F5^2)/N5)+(0.932)</f>
        <v>19.892375055432371</v>
      </c>
      <c r="W5" s="9">
        <f>S5/U5</f>
        <v>1.6145189973223424</v>
      </c>
      <c r="X5" s="9">
        <f>T5/V5</f>
        <v>1.9158144991799921</v>
      </c>
      <c r="Y5" s="9">
        <f>S5/Q5</f>
        <v>0.61752046895656554</v>
      </c>
      <c r="Z5" s="9">
        <f>T5/R5</f>
        <v>0.65704265470892353</v>
      </c>
      <c r="AA5" s="2">
        <f>M5/(I5/100)</f>
        <v>33.333333333333336</v>
      </c>
      <c r="AB5" s="2">
        <f>N5/(I5/100)</f>
        <v>37.288135593220339</v>
      </c>
      <c r="AC5" s="2">
        <f>K5/(I5/100)</f>
        <v>200.56497175141243</v>
      </c>
      <c r="AD5" s="2">
        <f>L5/(I5/100)</f>
        <v>208.47457627118644</v>
      </c>
      <c r="AE5" s="2"/>
      <c r="AF5" s="2"/>
      <c r="AG5" s="2"/>
      <c r="AH5" s="2"/>
      <c r="AI5" s="2"/>
      <c r="AJ5" s="2"/>
    </row>
    <row r="6" spans="1:36" ht="14.25" x14ac:dyDescent="0.2">
      <c r="A6" s="3" t="s">
        <v>39</v>
      </c>
      <c r="B6" s="1">
        <v>5</v>
      </c>
      <c r="C6" s="3" t="s">
        <v>29</v>
      </c>
      <c r="D6" s="1">
        <v>6</v>
      </c>
      <c r="E6" s="1">
        <v>28</v>
      </c>
      <c r="F6" s="2">
        <v>74</v>
      </c>
      <c r="G6" s="2">
        <v>73.400000000000006</v>
      </c>
      <c r="H6" s="2">
        <f>AVERAGE(F6:G6)</f>
        <v>73.7</v>
      </c>
      <c r="I6" s="1">
        <v>165</v>
      </c>
      <c r="J6" s="2">
        <f xml:space="preserve"> H6 / ((I6/100) * (I6/100))</f>
        <v>27.070707070707076</v>
      </c>
      <c r="K6" s="1">
        <v>416</v>
      </c>
      <c r="L6" s="1">
        <v>436</v>
      </c>
      <c r="M6" s="1">
        <v>67</v>
      </c>
      <c r="N6" s="1">
        <v>69</v>
      </c>
      <c r="O6" s="2">
        <f>ATAN(M6/K6)*180/PI()</f>
        <v>9.1493557876464635</v>
      </c>
      <c r="P6" s="2">
        <f>ATAN(N6/L6)*180/PI()</f>
        <v>8.9928700881488854</v>
      </c>
      <c r="Q6" s="2">
        <f>(0.286)+(0.195*((I6^2)/K6))+(0.385*F6)+(5.086)</f>
        <v>46.623718750000002</v>
      </c>
      <c r="R6" s="2">
        <f>(0.286)+(0.195*((I6^2)/L6))+(0.385*G6)+(5.086)</f>
        <v>45.807318807339456</v>
      </c>
      <c r="S6" s="2">
        <f>Q6-U6</f>
        <v>28.677199913892082</v>
      </c>
      <c r="T6" s="2">
        <f>R6-V6</f>
        <v>30.063998564020746</v>
      </c>
      <c r="U6" s="2">
        <f>(1.579)+(0.055*((I6^2)/K6))+(0.127*F6)+(0.006*(I6^2)/M6)+(0.932)</f>
        <v>17.94651883610792</v>
      </c>
      <c r="V6" s="2">
        <f>(1.579)+(0.055*((I6^2)/L6))+(0.127*G6)+(0.006*(F6^2)/N6)+(0.932)</f>
        <v>15.74332024331871</v>
      </c>
      <c r="W6" s="9">
        <f>S6/U6</f>
        <v>1.597925490496481</v>
      </c>
      <c r="X6" s="9">
        <f>T6/V6</f>
        <v>1.9096352039703679</v>
      </c>
      <c r="Y6" s="9">
        <f>S6/Q6</f>
        <v>0.61507749022898528</v>
      </c>
      <c r="Z6" s="9">
        <f>T6/R6</f>
        <v>0.65631430406277691</v>
      </c>
      <c r="AA6" s="2">
        <f>M6/(I6/100)</f>
        <v>40.606060606060609</v>
      </c>
      <c r="AB6" s="2">
        <f>N6/(I6/100)</f>
        <v>41.81818181818182</v>
      </c>
      <c r="AC6" s="2">
        <f>K6/(I6/100)</f>
        <v>252.12121212121212</v>
      </c>
      <c r="AD6" s="2">
        <f>L6/(I6/100)</f>
        <v>264.24242424242425</v>
      </c>
      <c r="AE6" s="2">
        <v>37</v>
      </c>
      <c r="AF6" s="2">
        <v>37</v>
      </c>
      <c r="AG6" s="2">
        <v>80</v>
      </c>
      <c r="AH6" s="2">
        <v>78</v>
      </c>
      <c r="AI6" s="2">
        <v>60</v>
      </c>
      <c r="AJ6" s="2">
        <v>59</v>
      </c>
    </row>
    <row r="7" spans="1:36" ht="14.25" x14ac:dyDescent="0.2">
      <c r="A7" s="3" t="s">
        <v>44</v>
      </c>
      <c r="B7" s="1">
        <v>6</v>
      </c>
      <c r="C7" s="3" t="s">
        <v>19</v>
      </c>
      <c r="D7" s="1">
        <v>5</v>
      </c>
      <c r="E7" s="1">
        <v>22</v>
      </c>
      <c r="F7" s="2">
        <v>86</v>
      </c>
      <c r="G7" s="2">
        <v>86.7</v>
      </c>
      <c r="H7" s="2">
        <f>AVERAGE(F7:G7)</f>
        <v>86.35</v>
      </c>
      <c r="I7" s="1">
        <v>173</v>
      </c>
      <c r="J7" s="2">
        <f xml:space="preserve"> H7 / ((I7/100) * (I7/100))</f>
        <v>28.85161548999298</v>
      </c>
      <c r="K7" s="1">
        <v>344</v>
      </c>
      <c r="L7" s="1">
        <v>387</v>
      </c>
      <c r="M7" s="1">
        <v>57</v>
      </c>
      <c r="N7" s="1">
        <v>66</v>
      </c>
      <c r="O7" s="2">
        <f>ATAN(M7/K7)*180/PI()</f>
        <v>9.4082950863552401</v>
      </c>
      <c r="P7" s="2">
        <f>ATAN(N7/L7)*180/PI()</f>
        <v>9.6782600531339451</v>
      </c>
      <c r="Q7" s="2">
        <f>(0.286)+(0.195*((I7^2)/K7))+(0.385*F7)+(5.086)</f>
        <v>55.447566860465116</v>
      </c>
      <c r="R7" s="2">
        <f>(0.286)+(0.195*((I7^2)/L7))+(0.385*G7)+(5.086)</f>
        <v>53.832003875968994</v>
      </c>
      <c r="S7" s="2">
        <f>Q7-U7</f>
        <v>34.078985924112608</v>
      </c>
      <c r="T7" s="2">
        <f>R7-V7</f>
        <v>35.384264787408981</v>
      </c>
      <c r="U7" s="2">
        <f>(1.579)+(0.055*((I7^2)/K7))+(0.127*F7)+(0.006*(I7^2)/M7)+(0.932)</f>
        <v>21.368580936352508</v>
      </c>
      <c r="V7" s="2">
        <f>(1.579)+(0.055*((I7^2)/L7))+(0.127*G7)+(0.006*(F7^2)/N7)+(0.932)</f>
        <v>18.447739088560017</v>
      </c>
      <c r="W7" s="9">
        <f>S7/U7</f>
        <v>1.5948174577253744</v>
      </c>
      <c r="X7" s="9">
        <f>T7/V7</f>
        <v>1.9180813766686347</v>
      </c>
      <c r="Y7" s="9">
        <f>S7/Q7</f>
        <v>0.61461643591815385</v>
      </c>
      <c r="Z7" s="9">
        <f>T7/R7</f>
        <v>0.65730907712326081</v>
      </c>
      <c r="AA7" s="2">
        <f>M7/(I7/100)</f>
        <v>32.947976878612714</v>
      </c>
      <c r="AB7" s="2">
        <f>N7/(I7/100)</f>
        <v>38.150289017341038</v>
      </c>
      <c r="AC7" s="2">
        <f>K7/(I7/100)</f>
        <v>198.84393063583815</v>
      </c>
      <c r="AD7" s="2">
        <f>L7/(I7/100)</f>
        <v>223.69942196531792</v>
      </c>
      <c r="AE7" s="2"/>
      <c r="AF7" s="2"/>
      <c r="AG7" s="2"/>
      <c r="AH7" s="2"/>
      <c r="AI7" s="2"/>
      <c r="AJ7" s="2"/>
    </row>
    <row r="8" spans="1:36" ht="14.25" x14ac:dyDescent="0.2">
      <c r="A8" s="3" t="s">
        <v>40</v>
      </c>
      <c r="B8" s="1">
        <v>7</v>
      </c>
      <c r="C8" s="3" t="s">
        <v>30</v>
      </c>
      <c r="D8" s="1">
        <v>10</v>
      </c>
      <c r="E8" s="1">
        <v>35</v>
      </c>
      <c r="F8" s="2">
        <v>78.2</v>
      </c>
      <c r="G8" s="2">
        <v>76.5</v>
      </c>
      <c r="H8" s="2">
        <f>AVERAGE(F8:G8)</f>
        <v>77.349999999999994</v>
      </c>
      <c r="I8" s="1">
        <v>163</v>
      </c>
      <c r="J8" s="2">
        <f xml:space="preserve"> H8 / ((I8/100) * (I8/100))</f>
        <v>29.112875908013098</v>
      </c>
      <c r="K8" s="1">
        <v>334</v>
      </c>
      <c r="L8" s="1">
        <v>376</v>
      </c>
      <c r="M8" s="1">
        <v>56</v>
      </c>
      <c r="N8" s="1">
        <v>65</v>
      </c>
      <c r="O8" s="2">
        <f>ATAN(M8/K8)*180/PI()</f>
        <v>9.5179491609487599</v>
      </c>
      <c r="P8" s="2">
        <f>ATAN(N8/L8)*180/PI()</f>
        <v>9.8079194441887978</v>
      </c>
      <c r="Q8" s="2">
        <f>(0.286)+(0.195*((I8^2)/K8))+(0.385*F8)+(5.086)</f>
        <v>50.990841317365273</v>
      </c>
      <c r="R8" s="2">
        <f>(0.286)+(0.195*((I8^2)/L8))+(0.385*G8)+(5.086)</f>
        <v>48.603635638297874</v>
      </c>
      <c r="S8" s="2">
        <f>Q8-U8</f>
        <v>31.32662801539778</v>
      </c>
      <c r="T8" s="2">
        <f>R8-V8</f>
        <v>31.926229073649754</v>
      </c>
      <c r="U8" s="2">
        <f>(1.579)+(0.055*((I8^2)/K8))+(0.127*F8)+(0.006*(I8^2)/M8)+(0.932)</f>
        <v>19.664213301967493</v>
      </c>
      <c r="V8" s="2">
        <f>(1.579)+(0.055*((I8^2)/L8))+(0.127*G8)+(0.006*(F8^2)/N8)+(0.932)</f>
        <v>16.67740656464812</v>
      </c>
      <c r="W8" s="9">
        <f>S8/U8</f>
        <v>1.5930781228997049</v>
      </c>
      <c r="X8" s="9">
        <f>T8/V8</f>
        <v>1.9143401553407757</v>
      </c>
      <c r="Y8" s="9">
        <f>S8/Q8</f>
        <v>0.61435793577952369</v>
      </c>
      <c r="Z8" s="9">
        <f>T8/R8</f>
        <v>0.65686915504100818</v>
      </c>
      <c r="AA8" s="2">
        <f>M8/(I8/100)</f>
        <v>34.355828220858896</v>
      </c>
      <c r="AB8" s="2">
        <f>N8/(I8/100)</f>
        <v>39.877300613496935</v>
      </c>
      <c r="AC8" s="2">
        <f>K8/(I8/100)</f>
        <v>204.90797546012271</v>
      </c>
      <c r="AD8" s="2">
        <f>L8/(I8/100)</f>
        <v>230.67484662576689</v>
      </c>
      <c r="AE8" s="2">
        <v>35.5</v>
      </c>
      <c r="AF8" s="2">
        <v>37</v>
      </c>
      <c r="AG8" s="2">
        <v>81</v>
      </c>
      <c r="AH8" s="2">
        <v>80</v>
      </c>
      <c r="AI8" s="2">
        <v>58.5</v>
      </c>
      <c r="AJ8" s="2">
        <v>58</v>
      </c>
    </row>
    <row r="9" spans="1:36" ht="14.25" x14ac:dyDescent="0.2">
      <c r="A9" s="3" t="s">
        <v>46</v>
      </c>
      <c r="B9" s="1">
        <v>8</v>
      </c>
      <c r="C9" s="3" t="s">
        <v>18</v>
      </c>
      <c r="D9" s="1">
        <v>2</v>
      </c>
      <c r="E9" s="1">
        <v>30</v>
      </c>
      <c r="F9" s="2">
        <v>67</v>
      </c>
      <c r="G9" s="2">
        <v>67.400000000000006</v>
      </c>
      <c r="H9" s="2">
        <f>AVERAGE(F9:G9)</f>
        <v>67.2</v>
      </c>
      <c r="I9" s="1">
        <v>161</v>
      </c>
      <c r="J9" s="2">
        <f xml:space="preserve"> H9 / ((I9/100) * (I9/100))</f>
        <v>25.924925735889818</v>
      </c>
      <c r="K9" s="1">
        <v>423</v>
      </c>
      <c r="L9" s="1">
        <v>416</v>
      </c>
      <c r="M9" s="1">
        <v>69</v>
      </c>
      <c r="N9" s="1">
        <v>69</v>
      </c>
      <c r="O9" s="2">
        <f>ATAN(M9/K9)*180/PI()</f>
        <v>9.2645239851329872</v>
      </c>
      <c r="P9" s="2">
        <f>ATAN(N9/L9)*180/PI()</f>
        <v>9.4176471453342874</v>
      </c>
      <c r="Q9" s="2">
        <f>(0.286)+(0.195*((I9^2)/K9))+(0.385*F9)+(5.086)</f>
        <v>43.116397163120567</v>
      </c>
      <c r="R9" s="2">
        <f>(0.286)+(0.195*((I9^2)/L9))+(0.385*G9)+(5.086)</f>
        <v>43.47146875</v>
      </c>
      <c r="S9" s="2">
        <f>Q9-U9</f>
        <v>26.472054373522457</v>
      </c>
      <c r="T9" s="2">
        <f>R9-V9</f>
        <v>28.583265635451504</v>
      </c>
      <c r="U9" s="2">
        <f>(1.579)+(0.055*((I9^2)/K9))+(0.127*F9)+(0.006*(I9^2)/M9)+(0.932)</f>
        <v>16.64434278959811</v>
      </c>
      <c r="V9" s="2">
        <f>(1.579)+(0.055*((I9^2)/L9))+(0.127*G9)+(0.006*(F9^2)/N9)+(0.932)</f>
        <v>14.888203114548496</v>
      </c>
      <c r="W9" s="9">
        <f>S9/U9</f>
        <v>1.590453567807206</v>
      </c>
      <c r="X9" s="9">
        <f>T9/V9</f>
        <v>1.9198600002656081</v>
      </c>
      <c r="Y9" s="9">
        <f>S9/Q9</f>
        <v>0.61396721700497792</v>
      </c>
      <c r="Z9" s="9">
        <f>T9/R9</f>
        <v>0.65751782622830068</v>
      </c>
      <c r="AA9" s="2">
        <f>M9/(I9/100)</f>
        <v>42.857142857142854</v>
      </c>
      <c r="AB9" s="2">
        <f>N9/(I9/100)</f>
        <v>42.857142857142854</v>
      </c>
      <c r="AC9" s="2">
        <f>K9/(I9/100)</f>
        <v>262.73291925465838</v>
      </c>
      <c r="AD9" s="2">
        <f>L9/(I9/100)</f>
        <v>258.38509316770183</v>
      </c>
      <c r="AE9" s="2">
        <v>33.5</v>
      </c>
      <c r="AF9" s="2">
        <v>33.5</v>
      </c>
      <c r="AG9" s="2">
        <v>78</v>
      </c>
      <c r="AH9" s="2">
        <v>77.5</v>
      </c>
      <c r="AI9" s="2">
        <v>56</v>
      </c>
      <c r="AJ9" s="2">
        <v>54</v>
      </c>
    </row>
    <row r="10" spans="1:36" ht="14.25" x14ac:dyDescent="0.2">
      <c r="A10" s="3" t="s">
        <v>41</v>
      </c>
      <c r="B10" s="1">
        <v>9</v>
      </c>
      <c r="C10" s="3" t="s">
        <v>18</v>
      </c>
      <c r="D10" s="1">
        <v>7</v>
      </c>
      <c r="E10" s="1">
        <v>28</v>
      </c>
      <c r="F10" s="2">
        <v>84.7</v>
      </c>
      <c r="G10" s="2">
        <v>82.7</v>
      </c>
      <c r="H10" s="2">
        <f>AVERAGE(F10:G10)</f>
        <v>83.7</v>
      </c>
      <c r="I10" s="1">
        <v>181</v>
      </c>
      <c r="J10" s="2">
        <f xml:space="preserve"> H10 / ((I10/100) * (I10/100))</f>
        <v>25.548670675498308</v>
      </c>
      <c r="K10" s="1">
        <v>421</v>
      </c>
      <c r="L10" s="1">
        <v>462</v>
      </c>
      <c r="M10" s="1">
        <v>63</v>
      </c>
      <c r="N10" s="1">
        <v>74</v>
      </c>
      <c r="O10" s="2">
        <f>ATAN(M10/K10)*180/PI()</f>
        <v>8.5107996055827435</v>
      </c>
      <c r="P10" s="2">
        <f>ATAN(N10/L10)*180/PI()</f>
        <v>9.0999503597837741</v>
      </c>
      <c r="Q10" s="2">
        <f>(0.286)+(0.195*((I10^2)/K10))+(0.385*F10)+(5.086)</f>
        <v>53.155834916864613</v>
      </c>
      <c r="R10" s="2">
        <f>(0.286)+(0.195*((I10^2)/L10))+(0.385*G10)+(5.086)</f>
        <v>51.039194805194803</v>
      </c>
      <c r="S10" s="2">
        <f>Q10-U10</f>
        <v>32.487899061192181</v>
      </c>
      <c r="T10" s="2">
        <f>R10-V10</f>
        <v>33.543492784602783</v>
      </c>
      <c r="U10" s="2">
        <f>(1.579)+(0.055*((I10^2)/K10))+(0.127*F10)+(0.006*(I10^2)/M10)+(0.932)</f>
        <v>20.667935855672436</v>
      </c>
      <c r="V10" s="2">
        <f>(1.579)+(0.055*((I10^2)/L10))+(0.127*G10)+(0.006*(F10^2)/N10)+(0.932)</f>
        <v>17.49570202059202</v>
      </c>
      <c r="W10" s="9">
        <f>S10/U10</f>
        <v>1.571898581844867</v>
      </c>
      <c r="X10" s="9">
        <f>T10/V10</f>
        <v>1.9172418886148666</v>
      </c>
      <c r="Y10" s="9">
        <f>S10/Q10</f>
        <v>0.61118217994323765</v>
      </c>
      <c r="Z10" s="9">
        <f>T10/R10</f>
        <v>0.65721046173692188</v>
      </c>
      <c r="AA10" s="2">
        <f>M10/(I10/100)</f>
        <v>34.806629834254146</v>
      </c>
      <c r="AB10" s="2">
        <f>N10/(I10/100)</f>
        <v>40.883977900552487</v>
      </c>
      <c r="AC10" s="2">
        <f>K10/(I10/100)</f>
        <v>232.59668508287291</v>
      </c>
      <c r="AD10" s="2">
        <f>L10/(I10/100)</f>
        <v>255.24861878453038</v>
      </c>
      <c r="AE10" s="2">
        <v>35</v>
      </c>
      <c r="AF10" s="2">
        <v>36</v>
      </c>
      <c r="AG10" s="2">
        <v>80</v>
      </c>
      <c r="AH10" s="2">
        <v>80</v>
      </c>
      <c r="AI10" s="2">
        <v>59.5</v>
      </c>
      <c r="AJ10" s="2">
        <v>57</v>
      </c>
    </row>
    <row r="11" spans="1:36" ht="14.25" x14ac:dyDescent="0.2">
      <c r="A11" s="3" t="s">
        <v>42</v>
      </c>
      <c r="B11" s="1">
        <v>10</v>
      </c>
      <c r="C11" s="3" t="s">
        <v>30</v>
      </c>
      <c r="D11" s="1">
        <v>2</v>
      </c>
      <c r="E11" s="1">
        <v>34</v>
      </c>
      <c r="F11" s="2">
        <v>80</v>
      </c>
      <c r="G11" s="2">
        <v>78.599999999999994</v>
      </c>
      <c r="H11" s="2">
        <f>AVERAGE(F11:G11)</f>
        <v>79.3</v>
      </c>
      <c r="I11" s="1">
        <v>171</v>
      </c>
      <c r="J11" s="2">
        <f xml:space="preserve"> H11 / ((I11/100) * (I11/100))</f>
        <v>27.119455558975414</v>
      </c>
      <c r="K11" s="1">
        <v>393</v>
      </c>
      <c r="L11" s="1">
        <v>412</v>
      </c>
      <c r="M11" s="1">
        <v>58</v>
      </c>
      <c r="N11" s="1">
        <v>64</v>
      </c>
      <c r="O11" s="2">
        <f>ATAN(M11/K11)*180/PI()</f>
        <v>8.3952642680000213</v>
      </c>
      <c r="P11" s="2">
        <f>ATAN(N11/L11)*180/PI()</f>
        <v>8.8297446679090648</v>
      </c>
      <c r="Q11" s="2">
        <f>(0.286)+(0.195*((I11^2)/K11))+(0.385*F11)+(5.086)</f>
        <v>50.680893129770993</v>
      </c>
      <c r="R11" s="2">
        <f>(0.286)+(0.195*((I11^2)/L11))+(0.385*G11)+(5.086)</f>
        <v>49.472793689320383</v>
      </c>
      <c r="S11" s="2">
        <f>Q11-U11</f>
        <v>30.892710186891289</v>
      </c>
      <c r="T11" s="2">
        <f>R11-V11</f>
        <v>32.476062135922326</v>
      </c>
      <c r="U11" s="2">
        <f>(1.579)+(0.055*((I11^2)/K11))+(0.127*F11)+(0.006*(I11^2)/M11)+(0.932)</f>
        <v>19.788182942879704</v>
      </c>
      <c r="V11" s="2">
        <f>(1.579)+(0.055*((I11^2)/L11))+(0.127*G11)+(0.006*(F11^2)/N11)+(0.932)</f>
        <v>16.996731553398057</v>
      </c>
      <c r="W11" s="9">
        <f>S11/U11</f>
        <v>1.5611696271489788</v>
      </c>
      <c r="X11" s="9">
        <f>T11/V11</f>
        <v>1.9107239550082544</v>
      </c>
      <c r="Y11" s="9">
        <f>S11/Q11</f>
        <v>0.60955338943591508</v>
      </c>
      <c r="Z11" s="9">
        <f>T11/R11</f>
        <v>0.65644285907656119</v>
      </c>
      <c r="AA11" s="2">
        <f>M11/(I11/100)</f>
        <v>33.918128654970758</v>
      </c>
      <c r="AB11" s="2">
        <f>N11/(I11/100)</f>
        <v>37.42690058479532</v>
      </c>
      <c r="AC11" s="2">
        <f>K11/(I11/100)</f>
        <v>229.82456140350877</v>
      </c>
      <c r="AD11" s="2">
        <f>L11/(I11/100)</f>
        <v>240.93567251461988</v>
      </c>
      <c r="AE11" s="2">
        <v>35.5</v>
      </c>
      <c r="AF11" s="2">
        <v>37</v>
      </c>
      <c r="AG11" s="2">
        <v>83.5</v>
      </c>
      <c r="AH11" s="2">
        <v>83</v>
      </c>
      <c r="AI11" s="2">
        <v>53</v>
      </c>
      <c r="AJ11" s="2">
        <v>54</v>
      </c>
    </row>
    <row r="12" spans="1:36" ht="14.25" x14ac:dyDescent="0.2">
      <c r="A12" s="3" t="s">
        <v>43</v>
      </c>
      <c r="B12" s="1">
        <v>11</v>
      </c>
      <c r="C12" s="3" t="s">
        <v>18</v>
      </c>
      <c r="D12" s="1">
        <v>1</v>
      </c>
      <c r="E12" s="1">
        <v>22</v>
      </c>
      <c r="F12" s="2">
        <v>78.3</v>
      </c>
      <c r="G12" s="2">
        <v>75.900000000000006</v>
      </c>
      <c r="H12" s="2">
        <f>AVERAGE(F12:G12)</f>
        <v>77.099999999999994</v>
      </c>
      <c r="I12" s="1">
        <v>182</v>
      </c>
      <c r="J12" s="2">
        <f xml:space="preserve"> H12 / ((I12/100) * (I12/100))</f>
        <v>23.27617437507547</v>
      </c>
      <c r="K12" s="1">
        <v>395</v>
      </c>
      <c r="L12" s="1">
        <v>463</v>
      </c>
      <c r="M12" s="1">
        <v>59</v>
      </c>
      <c r="N12" s="1">
        <v>72</v>
      </c>
      <c r="O12" s="2">
        <f>ATAN(M12/K12)*180/PI()</f>
        <v>8.4952971363847656</v>
      </c>
      <c r="P12" s="2">
        <f>ATAN(N12/L12)*180/PI()</f>
        <v>8.8391295337391149</v>
      </c>
      <c r="Q12" s="2">
        <f>(0.286)+(0.195*((I12^2)/K12))+(0.385*F12)+(5.086)</f>
        <v>51.869854430379746</v>
      </c>
      <c r="R12" s="2">
        <f>(0.286)+(0.195*((I12^2)/L12))+(0.385*G12)+(5.086)</f>
        <v>48.544212742980562</v>
      </c>
      <c r="S12" s="2">
        <f>Q12-U12</f>
        <v>31.434009525852819</v>
      </c>
      <c r="T12" s="2">
        <f>R12-V12</f>
        <v>31.948188828293738</v>
      </c>
      <c r="U12" s="2">
        <f>(1.579)+(0.055*((I12^2)/K12))+(0.127*F12)+(0.006*(I12^2)/M12)+(0.932)</f>
        <v>20.435844904526927</v>
      </c>
      <c r="V12" s="2">
        <f>(1.579)+(0.055*((I12^2)/L12))+(0.127*G12)+(0.006*(F12^2)/N12)+(0.932)</f>
        <v>16.596023914686825</v>
      </c>
      <c r="W12" s="9">
        <f>S12/U12</f>
        <v>1.5381800788128701</v>
      </c>
      <c r="X12" s="9">
        <f>T12/V12</f>
        <v>1.9250507827974901</v>
      </c>
      <c r="Y12" s="9">
        <f>S12/Q12</f>
        <v>0.60601692198777757</v>
      </c>
      <c r="Z12" s="9">
        <f>T12/R12</f>
        <v>0.65812559362008416</v>
      </c>
      <c r="AA12" s="2">
        <f>M12/(I12/100)</f>
        <v>32.417582417582416</v>
      </c>
      <c r="AB12" s="2">
        <f>N12/(I12/100)</f>
        <v>39.560439560439562</v>
      </c>
      <c r="AC12" s="2">
        <f>K12/(I12/100)</f>
        <v>217.03296703296704</v>
      </c>
      <c r="AD12" s="2">
        <f>L12/(I12/100)</f>
        <v>254.39560439560438</v>
      </c>
      <c r="AE12" s="2">
        <v>37.5</v>
      </c>
      <c r="AF12" s="2">
        <v>38</v>
      </c>
      <c r="AG12" s="2">
        <v>76</v>
      </c>
      <c r="AH12" s="2">
        <v>76</v>
      </c>
      <c r="AI12" s="2">
        <v>54</v>
      </c>
      <c r="AJ12" s="2">
        <v>54</v>
      </c>
    </row>
    <row r="19" spans="34:34" x14ac:dyDescent="0.25">
      <c r="AH19" s="10" t="s">
        <v>49</v>
      </c>
    </row>
  </sheetData>
  <sortState ref="A2:AL23">
    <sortCondition ref="B1"/>
  </sortState>
  <pageMargins left="0.7" right="0.7" top="0.75" bottom="0.75" header="0.3" footer="0.3"/>
  <pageSetup paperSize="9" orientation="portrait" horizontalDpi="0" verticalDpi="0" r:id="rId1"/>
  <ignoredErrors>
    <ignoredError sqref="H2:H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2022-01-26T06:13:30Z</dcterms:modified>
</cp:coreProperties>
</file>