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3BEA701A-65F2-465D-9BF7-0B5A60907B57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1" r:id="rId1"/>
  </sheets>
  <definedNames>
    <definedName name="solver_adj" localSheetId="0" hidden="1">Microwave!$M$43:$M$45</definedName>
    <definedName name="solver_cvg" localSheetId="0" hidden="1">0.0000001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2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Microwave!$O$42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38" i="1" l="1"/>
  <c r="N38" i="1" s="1"/>
  <c r="O38" i="1" s="1"/>
  <c r="M39" i="1"/>
  <c r="N39" i="1" s="1"/>
  <c r="M40" i="1"/>
  <c r="N40" i="1" s="1"/>
  <c r="O40" i="1" s="1"/>
  <c r="M41" i="1"/>
  <c r="N41" i="1" s="1"/>
  <c r="M37" i="1"/>
  <c r="N37" i="1" s="1"/>
  <c r="J39" i="1"/>
  <c r="E39" i="1"/>
  <c r="I38" i="1"/>
  <c r="I39" i="1"/>
  <c r="I40" i="1"/>
  <c r="J40" i="1" s="1"/>
  <c r="I41" i="1"/>
  <c r="J41" i="1" s="1"/>
  <c r="I37" i="1"/>
  <c r="D38" i="1"/>
  <c r="E38" i="1" s="1"/>
  <c r="D39" i="1"/>
  <c r="D40" i="1"/>
  <c r="D41" i="1"/>
  <c r="D37" i="1"/>
  <c r="E37" i="1" s="1"/>
  <c r="B42" i="1"/>
  <c r="B37" i="1" s="1"/>
  <c r="F39" i="1" l="1"/>
  <c r="K40" i="1"/>
  <c r="E41" i="1"/>
  <c r="F41" i="1" s="1"/>
  <c r="J37" i="1"/>
  <c r="K37" i="1" s="1"/>
  <c r="F37" i="1"/>
  <c r="F38" i="1"/>
  <c r="E40" i="1"/>
  <c r="F40" i="1" s="1"/>
  <c r="F42" i="1" s="1"/>
  <c r="J38" i="1"/>
  <c r="K38" i="1" s="1"/>
  <c r="O41" i="1"/>
  <c r="O37" i="1"/>
  <c r="K39" i="1"/>
  <c r="K41" i="1"/>
  <c r="O39" i="1"/>
  <c r="B40" i="1"/>
  <c r="B39" i="1"/>
  <c r="B38" i="1"/>
  <c r="B41" i="1"/>
  <c r="B7" i="1"/>
  <c r="K42" i="1" l="1"/>
  <c r="O42" i="1"/>
</calcChain>
</file>

<file path=xl/sharedStrings.xml><?xml version="1.0" encoding="utf-8"?>
<sst xmlns="http://schemas.openxmlformats.org/spreadsheetml/2006/main" count="23" uniqueCount="20">
  <si>
    <t>MHz</t>
  </si>
  <si>
    <t>m</t>
  </si>
  <si>
    <t>nat ab (%)</t>
  </si>
  <si>
    <t>nuc spin</t>
  </si>
  <si>
    <t>133Cs</t>
  </si>
  <si>
    <t>From A. Honig, M. Mandel, M. L. Stitch, C. H. Townes, Phys. Rev., 96, 629-642 (1954)</t>
  </si>
  <si>
    <r>
      <t>J=1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2</t>
    </r>
  </si>
  <si>
    <t>19F</t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</si>
  <si>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19</t>
    </r>
    <r>
      <rPr>
        <sz val="11"/>
        <color theme="1"/>
        <rFont val="Calibri"/>
        <family val="2"/>
        <scheme val="minor"/>
      </rPr>
      <t xml:space="preserve">F </t>
    </r>
  </si>
  <si>
    <t>Model1</t>
  </si>
  <si>
    <t>J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</si>
  <si>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</si>
  <si>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</si>
  <si>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v</t>
  </si>
  <si>
    <t>Model2</t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</si>
  <si>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</si>
  <si>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t>Model0</t>
  </si>
  <si>
    <t>uncertainty</t>
  </si>
  <si>
    <t>First, plot the data.</t>
  </si>
  <si>
    <t>Analyse the spectrum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</si>
</sst>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CsF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Microwave!$A$12:$A$16</c:f>
              <c:numCache>
                <c:formatCode>0.000</c:formatCode>
                <c:ptCount val="5"/>
                <c:pt idx="0">
                  <c:v>21477.5</c:v>
                </c:pt>
                <c:pt idx="1">
                  <c:v>21617.09</c:v>
                </c:pt>
                <c:pt idx="2">
                  <c:v>21757.58</c:v>
                </c:pt>
                <c:pt idx="3">
                  <c:v>21898.21</c:v>
                </c:pt>
                <c:pt idx="4">
                  <c:v>22038.51</c:v>
                </c:pt>
              </c:numCache>
            </c:numRef>
          </c:xVal>
          <c:yVal>
            <c:numRef>
              <c:f>Microwave!$C$12:$C$16</c:f>
              <c:numCache>
                <c:formatCode>General</c:formatCode>
                <c:ptCount val="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Model</a:t>
            </a:r>
            <a:r>
              <a:rPr lang="en-CA" baseline="0"/>
              <a:t> 1 Deviations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Microwave!$J$37:$J$41</c:f>
              <c:numCache>
                <c:formatCode>0.000</c:formatCode>
                <c:ptCount val="5"/>
                <c:pt idx="0">
                  <c:v>0.29466152947134105</c:v>
                </c:pt>
                <c:pt idx="1">
                  <c:v>-0.40147312630506349</c:v>
                </c:pt>
                <c:pt idx="2">
                  <c:v>-0.19760778208365082</c:v>
                </c:pt>
                <c:pt idx="3">
                  <c:v>0.1462575621335418</c:v>
                </c:pt>
                <c:pt idx="4">
                  <c:v>0.16012290635262616</c:v>
                </c:pt>
              </c:numCache>
            </c:numRef>
          </c:xVal>
          <c:yVal>
            <c:numRef>
              <c:f>Microwave!$H$37:$H$41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E07-4554-9961-E9B952ED4AE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26256"/>
        <c:axId val="407960328"/>
      </c:scatterChart>
      <c:valAx>
        <c:axId val="52902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960328"/>
        <c:crosses val="autoZero"/>
        <c:crossBetween val="midCat"/>
      </c:valAx>
      <c:valAx>
        <c:axId val="40796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02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Model</a:t>
            </a:r>
            <a:r>
              <a:rPr lang="en-CA" baseline="0"/>
              <a:t> 2 Deviations</a:t>
            </a:r>
            <a:endParaRPr lang="en-CA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Microwave!$N$37:$N$41</c:f>
              <c:numCache>
                <c:formatCode>0.000</c:formatCode>
                <c:ptCount val="5"/>
                <c:pt idx="0">
                  <c:v>0.12712505429954035</c:v>
                </c:pt>
                <c:pt idx="1">
                  <c:v>-0.26255790297000203</c:v>
                </c:pt>
                <c:pt idx="2">
                  <c:v>2.4878856023860862E-2</c:v>
                </c:pt>
                <c:pt idx="3">
                  <c:v>0.22943533127181581</c:v>
                </c:pt>
                <c:pt idx="4">
                  <c:v>-0.11888847722002538</c:v>
                </c:pt>
              </c:numCache>
            </c:numRef>
          </c:xVal>
          <c:yVal>
            <c:numRef>
              <c:f>Microwave!$H$37:$H$41</c:f>
              <c:numCache>
                <c:formatCode>General</c:formatCode>
                <c:ptCount val="5"/>
                <c:pt idx="0">
                  <c:v>4</c:v>
                </c:pt>
                <c:pt idx="1">
                  <c:v>3</c:v>
                </c:pt>
                <c:pt idx="2">
                  <c:v>2</c:v>
                </c:pt>
                <c:pt idx="3">
                  <c:v>1</c:v>
                </c:pt>
                <c:pt idx="4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D8D-4368-B7BE-0EA083227F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29026256"/>
        <c:axId val="407960328"/>
      </c:scatterChart>
      <c:valAx>
        <c:axId val="5290262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7960328"/>
        <c:crosses val="autoZero"/>
        <c:crossBetween val="midCat"/>
      </c:valAx>
      <c:valAx>
        <c:axId val="4079603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902625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10</xdr:row>
      <xdr:rowOff>166687</xdr:rowOff>
    </xdr:from>
    <xdr:to>
      <xdr:col>14</xdr:col>
      <xdr:colOff>161925</xdr:colOff>
      <xdr:row>32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590550</xdr:colOff>
      <xdr:row>45</xdr:row>
      <xdr:rowOff>52387</xdr:rowOff>
    </xdr:from>
    <xdr:to>
      <xdr:col>9</xdr:col>
      <xdr:colOff>200025</xdr:colOff>
      <xdr:row>59</xdr:row>
      <xdr:rowOff>128587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142875</xdr:colOff>
      <xdr:row>45</xdr:row>
      <xdr:rowOff>47625</xdr:rowOff>
    </xdr:from>
    <xdr:to>
      <xdr:col>18</xdr:col>
      <xdr:colOff>447675</xdr:colOff>
      <xdr:row>59</xdr:row>
      <xdr:rowOff>123825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45"/>
  <sheetViews>
    <sheetView tabSelected="1" topLeftCell="A46" workbookViewId="0">
      <selection activeCell="A34" sqref="A34:XFD34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6" max="6" width="9.5703125" bestFit="1" customWidth="1"/>
    <col min="11" max="11" width="10.7109375" customWidth="1"/>
  </cols>
  <sheetData>
    <row r="1" spans="1:5" x14ac:dyDescent="0.25">
      <c r="A1" t="s">
        <v>5</v>
      </c>
    </row>
    <row r="3" spans="1:5" ht="17.25" x14ac:dyDescent="0.25">
      <c r="A3" t="s">
        <v>6</v>
      </c>
      <c r="B3" t="s">
        <v>8</v>
      </c>
    </row>
    <row r="4" spans="1:5" x14ac:dyDescent="0.25">
      <c r="B4" t="s">
        <v>1</v>
      </c>
      <c r="C4" t="s">
        <v>17</v>
      </c>
      <c r="D4" t="s">
        <v>2</v>
      </c>
      <c r="E4" t="s">
        <v>3</v>
      </c>
    </row>
    <row r="5" spans="1:5" x14ac:dyDescent="0.25">
      <c r="A5" t="s">
        <v>4</v>
      </c>
      <c r="B5" s="2">
        <v>132.90545193299999</v>
      </c>
      <c r="C5" s="3">
        <v>2.4E-8</v>
      </c>
      <c r="D5" s="4">
        <v>100</v>
      </c>
      <c r="E5" s="5">
        <v>3.5</v>
      </c>
    </row>
    <row r="6" spans="1:5" x14ac:dyDescent="0.25">
      <c r="A6" t="s">
        <v>7</v>
      </c>
      <c r="B6" s="2">
        <v>18.99840322</v>
      </c>
      <c r="C6" s="3">
        <v>7.0000000000000005E-8</v>
      </c>
      <c r="D6" s="4">
        <v>100</v>
      </c>
      <c r="E6" s="5">
        <v>0.5</v>
      </c>
    </row>
    <row r="7" spans="1:5" x14ac:dyDescent="0.25">
      <c r="B7" s="1">
        <f>B5*B6/(B5+B6)</f>
        <v>16.622299436813176</v>
      </c>
    </row>
    <row r="8" spans="1:5" x14ac:dyDescent="0.25">
      <c r="B8" s="1"/>
    </row>
    <row r="9" spans="1:5" s="7" customFormat="1" x14ac:dyDescent="0.25">
      <c r="A9" s="7" t="s">
        <v>18</v>
      </c>
      <c r="B9" s="8"/>
    </row>
    <row r="10" spans="1:5" x14ac:dyDescent="0.25">
      <c r="B10" s="1"/>
    </row>
    <row r="11" spans="1:5" x14ac:dyDescent="0.25">
      <c r="A11" t="s">
        <v>0</v>
      </c>
      <c r="B11" t="s">
        <v>17</v>
      </c>
    </row>
    <row r="12" spans="1:5" x14ac:dyDescent="0.25">
      <c r="A12" s="6">
        <v>21477.5</v>
      </c>
      <c r="B12">
        <v>1</v>
      </c>
      <c r="C12">
        <v>1</v>
      </c>
    </row>
    <row r="13" spans="1:5" x14ac:dyDescent="0.25">
      <c r="A13" s="6">
        <v>21617.09</v>
      </c>
      <c r="B13">
        <v>0.6</v>
      </c>
      <c r="C13">
        <v>1</v>
      </c>
    </row>
    <row r="14" spans="1:5" x14ac:dyDescent="0.25">
      <c r="A14" s="6">
        <v>21757.58</v>
      </c>
      <c r="B14">
        <v>0.6</v>
      </c>
      <c r="C14">
        <v>1</v>
      </c>
    </row>
    <row r="15" spans="1:5" x14ac:dyDescent="0.25">
      <c r="A15" s="6">
        <v>21898.21</v>
      </c>
      <c r="B15">
        <v>0.4</v>
      </c>
      <c r="C15">
        <v>1</v>
      </c>
    </row>
    <row r="16" spans="1:5" x14ac:dyDescent="0.25">
      <c r="A16" s="6">
        <v>22038.51</v>
      </c>
      <c r="B16">
        <v>0.2</v>
      </c>
      <c r="C16">
        <v>1</v>
      </c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6"/>
    </row>
    <row r="22" spans="1:1" x14ac:dyDescent="0.25">
      <c r="A22" s="6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  <row r="26" spans="1:1" x14ac:dyDescent="0.25">
      <c r="A26" s="6"/>
    </row>
    <row r="27" spans="1:1" x14ac:dyDescent="0.25">
      <c r="A27" s="6"/>
    </row>
    <row r="28" spans="1:1" x14ac:dyDescent="0.25">
      <c r="A28" s="6"/>
    </row>
    <row r="29" spans="1:1" x14ac:dyDescent="0.25">
      <c r="A29" s="6"/>
    </row>
    <row r="30" spans="1:1" x14ac:dyDescent="0.25">
      <c r="A30" s="6"/>
    </row>
    <row r="31" spans="1:1" x14ac:dyDescent="0.25">
      <c r="A31" s="6"/>
    </row>
    <row r="32" spans="1:1" x14ac:dyDescent="0.25">
      <c r="A32" s="6"/>
    </row>
    <row r="34" spans="1:15" s="7" customFormat="1" x14ac:dyDescent="0.25">
      <c r="A34" s="7" t="s">
        <v>19</v>
      </c>
    </row>
    <row r="36" spans="1:15" x14ac:dyDescent="0.25">
      <c r="A36" t="s">
        <v>0</v>
      </c>
      <c r="B36" t="s">
        <v>9</v>
      </c>
      <c r="C36" t="s">
        <v>10</v>
      </c>
      <c r="D36" t="s">
        <v>16</v>
      </c>
      <c r="H36" t="s">
        <v>13</v>
      </c>
      <c r="I36" t="s">
        <v>9</v>
      </c>
      <c r="M36" t="s">
        <v>14</v>
      </c>
    </row>
    <row r="37" spans="1:15" x14ac:dyDescent="0.25">
      <c r="A37" s="6">
        <v>21477.5</v>
      </c>
      <c r="B37" s="6">
        <f>B$42</f>
        <v>21757.777999999998</v>
      </c>
      <c r="C37">
        <v>1</v>
      </c>
      <c r="D37">
        <f>2*D$43*($C37+1)</f>
        <v>21757.777999011236</v>
      </c>
      <c r="E37" s="6">
        <f>$A37-D37</f>
        <v>-280.27799901123581</v>
      </c>
      <c r="F37" s="4">
        <f>E37^2</f>
        <v>78555.756729742294</v>
      </c>
      <c r="H37">
        <v>4</v>
      </c>
      <c r="I37">
        <f>2*(I$43-I$44*($H37+0.5))*($C37+1)</f>
        <v>21477.205338470529</v>
      </c>
      <c r="J37" s="6">
        <f>$A37-I37</f>
        <v>0.29466152947134105</v>
      </c>
      <c r="K37" s="6">
        <f>J37^2</f>
        <v>8.6825416950389991E-2</v>
      </c>
      <c r="M37">
        <f>2*(M$43-M$44*($H37+0.5)+M$45*($H37+0.5)^2)*($C37+1)</f>
        <v>21477.3728749457</v>
      </c>
      <c r="N37" s="6">
        <f>$A37-M37</f>
        <v>0.12712505429954035</v>
      </c>
      <c r="O37" s="6">
        <f>N37^2</f>
        <v>1.6160779430661083E-2</v>
      </c>
    </row>
    <row r="38" spans="1:15" x14ac:dyDescent="0.25">
      <c r="A38" s="6">
        <v>21617.09</v>
      </c>
      <c r="B38" s="6">
        <f t="shared" ref="B38:B41" si="0">B$42</f>
        <v>21757.777999999998</v>
      </c>
      <c r="C38">
        <v>1</v>
      </c>
      <c r="D38">
        <f t="shared" ref="D38:D41" si="1">2*D$43*($C38+1)</f>
        <v>21757.777999011236</v>
      </c>
      <c r="E38" s="6">
        <f t="shared" ref="E38:E41" si="2">$A38-D38</f>
        <v>-140.68799901123566</v>
      </c>
      <c r="F38" s="4">
        <f t="shared" ref="F38:F41" si="3">E38^2</f>
        <v>19793.113065785445</v>
      </c>
      <c r="H38">
        <v>3</v>
      </c>
      <c r="I38">
        <f t="shared" ref="I38:I41" si="4">2*(I$43-I$44*($H38+0.5))*($C38+1)</f>
        <v>21617.491473126305</v>
      </c>
      <c r="J38" s="6">
        <f t="shared" ref="J38:J41" si="5">$A38-I38</f>
        <v>-0.40147312630506349</v>
      </c>
      <c r="K38" s="6">
        <f t="shared" ref="K38:K41" si="6">J38^2</f>
        <v>0.16118067114516146</v>
      </c>
      <c r="M38">
        <f t="shared" ref="M38:M41" si="7">2*(M$43-M$44*($H38+0.5)+M$45*($H38+0.5)^2)*($C38+1)</f>
        <v>21617.35255790297</v>
      </c>
      <c r="N38" s="6">
        <f t="shared" ref="N38:N41" si="8">$A38-M38</f>
        <v>-0.26255790297000203</v>
      </c>
      <c r="O38" s="6">
        <f t="shared" ref="O38:O41" si="9">N38^2</f>
        <v>6.8936652412005001E-2</v>
      </c>
    </row>
    <row r="39" spans="1:15" x14ac:dyDescent="0.25">
      <c r="A39" s="6">
        <v>21757.58</v>
      </c>
      <c r="B39" s="6">
        <f t="shared" si="0"/>
        <v>21757.777999999998</v>
      </c>
      <c r="C39">
        <v>1</v>
      </c>
      <c r="D39">
        <f t="shared" si="1"/>
        <v>21757.777999011236</v>
      </c>
      <c r="E39" s="6">
        <f t="shared" si="2"/>
        <v>-0.19799901123406016</v>
      </c>
      <c r="F39" s="4">
        <f t="shared" si="3"/>
        <v>3.9203608449665479E-2</v>
      </c>
      <c r="H39">
        <v>2</v>
      </c>
      <c r="I39">
        <f t="shared" si="4"/>
        <v>21757.777607782085</v>
      </c>
      <c r="J39" s="6">
        <f t="shared" si="5"/>
        <v>-0.19760778208365082</v>
      </c>
      <c r="K39" s="6">
        <f t="shared" si="6"/>
        <v>3.904883554001963E-2</v>
      </c>
      <c r="M39">
        <f t="shared" si="7"/>
        <v>21757.555121143978</v>
      </c>
      <c r="N39" s="6">
        <f t="shared" si="8"/>
        <v>2.4878856023860862E-2</v>
      </c>
      <c r="O39" s="6">
        <f t="shared" si="9"/>
        <v>6.1895747705599795E-4</v>
      </c>
    </row>
    <row r="40" spans="1:15" x14ac:dyDescent="0.25">
      <c r="A40" s="6">
        <v>21898.21</v>
      </c>
      <c r="B40" s="6">
        <f t="shared" si="0"/>
        <v>21757.777999999998</v>
      </c>
      <c r="C40">
        <v>1</v>
      </c>
      <c r="D40">
        <f t="shared" si="1"/>
        <v>21757.777999011236</v>
      </c>
      <c r="E40" s="6">
        <f t="shared" si="2"/>
        <v>140.43200098876332</v>
      </c>
      <c r="F40" s="4">
        <f t="shared" si="3"/>
        <v>19721.146901708024</v>
      </c>
      <c r="H40">
        <v>1</v>
      </c>
      <c r="I40">
        <f t="shared" si="4"/>
        <v>21898.063742437866</v>
      </c>
      <c r="J40" s="6">
        <f t="shared" si="5"/>
        <v>0.1462575621335418</v>
      </c>
      <c r="K40" s="6">
        <f t="shared" si="6"/>
        <v>2.1391274481246839E-2</v>
      </c>
      <c r="M40">
        <f t="shared" si="7"/>
        <v>21897.980564668727</v>
      </c>
      <c r="N40" s="6">
        <f t="shared" si="8"/>
        <v>0.22943533127181581</v>
      </c>
      <c r="O40" s="6">
        <f t="shared" si="9"/>
        <v>5.2640571235807863E-2</v>
      </c>
    </row>
    <row r="41" spans="1:15" x14ac:dyDescent="0.25">
      <c r="A41" s="6">
        <v>22038.51</v>
      </c>
      <c r="B41" s="6">
        <f t="shared" si="0"/>
        <v>21757.777999999998</v>
      </c>
      <c r="C41">
        <v>1</v>
      </c>
      <c r="D41">
        <f t="shared" si="1"/>
        <v>21757.777999011236</v>
      </c>
      <c r="E41" s="6">
        <f t="shared" si="2"/>
        <v>280.73200098876259</v>
      </c>
      <c r="F41" s="4">
        <f t="shared" si="3"/>
        <v>78810.456379154595</v>
      </c>
      <c r="H41">
        <v>0</v>
      </c>
      <c r="I41">
        <f t="shared" si="4"/>
        <v>22038.349877093646</v>
      </c>
      <c r="J41" s="6">
        <f t="shared" si="5"/>
        <v>0.16012290635262616</v>
      </c>
      <c r="K41" s="6">
        <f t="shared" si="6"/>
        <v>2.5639345138811886E-2</v>
      </c>
      <c r="M41">
        <f t="shared" si="7"/>
        <v>22038.628888477218</v>
      </c>
      <c r="N41" s="6">
        <f t="shared" si="8"/>
        <v>-0.11888847722002538</v>
      </c>
      <c r="O41" s="6">
        <f t="shared" si="9"/>
        <v>1.4134470015696494E-2</v>
      </c>
    </row>
    <row r="42" spans="1:15" x14ac:dyDescent="0.25">
      <c r="B42" s="6">
        <f>AVERAGE(A37:A41)</f>
        <v>21757.777999999998</v>
      </c>
      <c r="F42" s="4">
        <f>SUM(F37:F41)</f>
        <v>196880.5122799988</v>
      </c>
      <c r="K42" s="6">
        <f>SUM(K37:K41)</f>
        <v>0.33408554325562984</v>
      </c>
      <c r="O42" s="6">
        <f>SUM(O37:O41)</f>
        <v>0.15249143057122641</v>
      </c>
    </row>
    <row r="43" spans="1:15" ht="18" x14ac:dyDescent="0.35">
      <c r="A43" t="s">
        <v>11</v>
      </c>
      <c r="D43">
        <v>5439.444499752809</v>
      </c>
      <c r="I43">
        <v>5527.1232361053835</v>
      </c>
      <c r="M43">
        <v>5527.2591576219656</v>
      </c>
    </row>
    <row r="44" spans="1:15" ht="18" x14ac:dyDescent="0.35">
      <c r="A44" t="s">
        <v>12</v>
      </c>
      <c r="I44">
        <v>35.071533663944848</v>
      </c>
      <c r="M44">
        <v>35.217801023057156</v>
      </c>
    </row>
    <row r="45" spans="1:15" ht="18" x14ac:dyDescent="0.35">
      <c r="A45" t="s">
        <v>15</v>
      </c>
      <c r="M45">
        <v>2.7860035467517322E-2</v>
      </c>
    </row>
  </sheetData>
  <sortState ref="A12:B16">
    <sortCondition ref="A12:A16"/>
  </sortState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2023-01-31T04:51:13Z</dcterms:modified>
</cp:coreProperties>
</file>