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xl/charts/chart13.xml" ContentType="application/vnd.openxmlformats-officedocument.drawingml.chart+xml"/>
  <Override PartName="/xl/charts/style13.xml" ContentType="application/vnd.ms-office.chartstyle+xml"/>
  <Override PartName="/xl/charts/colors13.xml" ContentType="application/vnd.ms-office.chartcolorstyle+xml"/>
  <Override PartName="/xl/charts/chart14.xml" ContentType="application/vnd.openxmlformats-officedocument.drawingml.chart+xml"/>
  <Override PartName="/xl/charts/style14.xml" ContentType="application/vnd.ms-office.chartstyle+xml"/>
  <Override PartName="/xl/charts/colors14.xml" ContentType="application/vnd.ms-office.chartcolorstyle+xml"/>
  <Override PartName="/xl/charts/chart15.xml" ContentType="application/vnd.openxmlformats-officedocument.drawingml.chart+xml"/>
  <Override PartName="/xl/charts/style15.xml" ContentType="application/vnd.ms-office.chartstyle+xml"/>
  <Override PartName="/xl/charts/colors15.xml" ContentType="application/vnd.ms-office.chartcolorstyle+xml"/>
  <Override PartName="/xl/charts/chart16.xml" ContentType="application/vnd.openxmlformats-officedocument.drawingml.chart+xml"/>
  <Override PartName="/xl/charts/style16.xml" ContentType="application/vnd.ms-office.chartstyle+xml"/>
  <Override PartName="/xl/charts/colors16.xml" ContentType="application/vnd.ms-office.chartcolorstyle+xml"/>
  <Override PartName="/xl/charts/chart17.xml" ContentType="application/vnd.openxmlformats-officedocument.drawingml.chart+xml"/>
  <Override PartName="/xl/charts/style17.xml" ContentType="application/vnd.ms-office.chartstyle+xml"/>
  <Override PartName="/xl/charts/colors17.xml" ContentType="application/vnd.ms-office.chartcolorstyle+xml"/>
  <Override PartName="/xl/charts/chart18.xml" ContentType="application/vnd.openxmlformats-officedocument.drawingml.chart+xml"/>
  <Override PartName="/xl/charts/style18.xml" ContentType="application/vnd.ms-office.chartstyle+xml"/>
  <Override PartName="/xl/charts/colors18.xml" ContentType="application/vnd.ms-office.chartcolorstyle+xml"/>
  <Override PartName="/xl/charts/chart19.xml" ContentType="application/vnd.openxmlformats-officedocument.drawingml.chart+xml"/>
  <Override PartName="/xl/charts/style19.xml" ContentType="application/vnd.ms-office.chartstyle+xml"/>
  <Override PartName="/xl/charts/colors19.xml" ContentType="application/vnd.ms-office.chartcolorstyle+xml"/>
  <Override PartName="/xl/charts/chart20.xml" ContentType="application/vnd.openxmlformats-officedocument.drawingml.chart+xml"/>
  <Override PartName="/xl/charts/style20.xml" ContentType="application/vnd.ms-office.chartstyle+xml"/>
  <Override PartName="/xl/charts/colors20.xml" ContentType="application/vnd.ms-office.chartcolorstyle+xml"/>
  <Override PartName="/xl/charts/chart21.xml" ContentType="application/vnd.openxmlformats-officedocument.drawingml.chart+xml"/>
  <Override PartName="/xl/charts/style21.xml" ContentType="application/vnd.ms-office.chartstyle+xml"/>
  <Override PartName="/xl/charts/colors21.xml" ContentType="application/vnd.ms-office.chartcolorstyle+xml"/>
  <Override PartName="/xl/charts/chart22.xml" ContentType="application/vnd.openxmlformats-officedocument.drawingml.chart+xml"/>
  <Override PartName="/xl/charts/style22.xml" ContentType="application/vnd.ms-office.chartstyle+xml"/>
  <Override PartName="/xl/charts/colors22.xml" ContentType="application/vnd.ms-office.chartcolorstyle+xml"/>
  <Override PartName="/xl/charts/chart23.xml" ContentType="application/vnd.openxmlformats-officedocument.drawingml.chart+xml"/>
  <Override PartName="/xl/charts/style23.xml" ContentType="application/vnd.ms-office.chartstyle+xml"/>
  <Override PartName="/xl/charts/colors2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/>
  <xr:revisionPtr revIDLastSave="0" documentId="13_ncr:1_{AC59F355-66A2-4363-B466-7A048C33C582}" xr6:coauthVersionLast="36" xr6:coauthVersionMax="36" xr10:uidLastSave="{00000000-0000-0000-0000-000000000000}"/>
  <bookViews>
    <workbookView xWindow="0" yWindow="0" windowWidth="22260" windowHeight="12300" xr2:uid="{00000000-000D-0000-FFFF-FFFF00000000}"/>
  </bookViews>
  <sheets>
    <sheet name="Microwave" sheetId="3" r:id="rId1"/>
  </sheets>
  <definedNames>
    <definedName name="solver_adj" localSheetId="0" hidden="1">Microwave!$R$71:$U$71</definedName>
    <definedName name="solver_cvg" localSheetId="0" hidden="1">0.00000001</definedName>
    <definedName name="solver_drv" localSheetId="0" hidden="1">2</definedName>
    <definedName name="solver_eng" localSheetId="0" hidden="1">1</definedName>
    <definedName name="solver_est" localSheetId="0" hidden="1">1</definedName>
    <definedName name="solver_itr" localSheetId="0" hidden="1">2147483647</definedName>
    <definedName name="solver_mip" localSheetId="0" hidden="1">2147483647</definedName>
    <definedName name="solver_mni" localSheetId="0" hidden="1">30</definedName>
    <definedName name="solver_mrt" localSheetId="0" hidden="1">0.075</definedName>
    <definedName name="solver_msl" localSheetId="0" hidden="1">1</definedName>
    <definedName name="solver_neg" localSheetId="0" hidden="1">2</definedName>
    <definedName name="solver_nod" localSheetId="0" hidden="1">2147483647</definedName>
    <definedName name="solver_num" localSheetId="0" hidden="1">0</definedName>
    <definedName name="solver_nwt" localSheetId="0" hidden="1">1</definedName>
    <definedName name="solver_opt" localSheetId="0" hidden="1">Microwave!$V$71</definedName>
    <definedName name="solver_pre" localSheetId="0" hidden="1">0.00000001</definedName>
    <definedName name="solver_rbv" localSheetId="0" hidden="1">2</definedName>
    <definedName name="solver_rlx" localSheetId="0" hidden="1">2</definedName>
    <definedName name="solver_rsd" localSheetId="0" hidden="1">0</definedName>
    <definedName name="solver_scl" localSheetId="0" hidden="1">1</definedName>
    <definedName name="solver_sho" localSheetId="0" hidden="1">2</definedName>
    <definedName name="solver_ssz" localSheetId="0" hidden="1">100</definedName>
    <definedName name="solver_tim" localSheetId="0" hidden="1">2147483647</definedName>
    <definedName name="solver_tol" localSheetId="0" hidden="1">0.01</definedName>
    <definedName name="solver_typ" localSheetId="0" hidden="1">2</definedName>
    <definedName name="solver_val" localSheetId="0" hidden="1">0</definedName>
    <definedName name="solver_ver" localSheetId="0" hidden="1">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9" i="3" l="1"/>
  <c r="G120" i="3"/>
  <c r="G121" i="3"/>
  <c r="G122" i="3"/>
  <c r="G123" i="3"/>
  <c r="G124" i="3"/>
  <c r="G125" i="3"/>
  <c r="G126" i="3"/>
  <c r="G127" i="3"/>
  <c r="G128" i="3"/>
  <c r="G129" i="3"/>
  <c r="G130" i="3"/>
  <c r="G131" i="3"/>
  <c r="G132" i="3"/>
  <c r="G133" i="3"/>
  <c r="G134" i="3"/>
  <c r="G135" i="3"/>
  <c r="G136" i="3"/>
  <c r="G137" i="3"/>
  <c r="G138" i="3"/>
  <c r="G139" i="3"/>
  <c r="G140" i="3"/>
  <c r="G141" i="3"/>
  <c r="G118" i="3"/>
  <c r="F101" i="3" l="1"/>
  <c r="F102" i="3"/>
  <c r="F103" i="3"/>
  <c r="F100" i="3"/>
  <c r="R48" i="3"/>
  <c r="S48" i="3"/>
  <c r="T48" i="3"/>
  <c r="U48" i="3"/>
  <c r="R49" i="3"/>
  <c r="S49" i="3"/>
  <c r="T49" i="3"/>
  <c r="U49" i="3"/>
  <c r="R50" i="3"/>
  <c r="S50" i="3"/>
  <c r="T50" i="3"/>
  <c r="U50" i="3"/>
  <c r="R51" i="3"/>
  <c r="S51" i="3"/>
  <c r="T51" i="3"/>
  <c r="U51" i="3"/>
  <c r="R52" i="3"/>
  <c r="S52" i="3"/>
  <c r="T52" i="3"/>
  <c r="U52" i="3"/>
  <c r="R53" i="3"/>
  <c r="S53" i="3"/>
  <c r="T53" i="3"/>
  <c r="U53" i="3"/>
  <c r="R54" i="3"/>
  <c r="S54" i="3"/>
  <c r="T54" i="3"/>
  <c r="U54" i="3"/>
  <c r="R55" i="3"/>
  <c r="S55" i="3"/>
  <c r="T55" i="3"/>
  <c r="U55" i="3"/>
  <c r="R56" i="3"/>
  <c r="S56" i="3"/>
  <c r="T56" i="3"/>
  <c r="U56" i="3"/>
  <c r="R57" i="3"/>
  <c r="S57" i="3"/>
  <c r="T57" i="3"/>
  <c r="U57" i="3"/>
  <c r="R58" i="3"/>
  <c r="S58" i="3"/>
  <c r="T58" i="3"/>
  <c r="U58" i="3"/>
  <c r="R59" i="3"/>
  <c r="S59" i="3"/>
  <c r="T59" i="3"/>
  <c r="U59" i="3"/>
  <c r="R60" i="3"/>
  <c r="S60" i="3"/>
  <c r="T60" i="3"/>
  <c r="U60" i="3"/>
  <c r="R61" i="3"/>
  <c r="S61" i="3"/>
  <c r="T61" i="3"/>
  <c r="U61" i="3"/>
  <c r="R62" i="3"/>
  <c r="S62" i="3"/>
  <c r="T62" i="3"/>
  <c r="U62" i="3"/>
  <c r="R63" i="3"/>
  <c r="S63" i="3"/>
  <c r="T63" i="3"/>
  <c r="U63" i="3"/>
  <c r="R64" i="3"/>
  <c r="S64" i="3"/>
  <c r="T64" i="3"/>
  <c r="U64" i="3"/>
  <c r="R65" i="3"/>
  <c r="S65" i="3"/>
  <c r="T65" i="3"/>
  <c r="U65" i="3"/>
  <c r="R66" i="3"/>
  <c r="S66" i="3"/>
  <c r="T66" i="3"/>
  <c r="U66" i="3"/>
  <c r="R67" i="3"/>
  <c r="S67" i="3"/>
  <c r="T67" i="3"/>
  <c r="U67" i="3"/>
  <c r="R68" i="3"/>
  <c r="S68" i="3"/>
  <c r="T68" i="3"/>
  <c r="U68" i="3"/>
  <c r="R69" i="3"/>
  <c r="S69" i="3"/>
  <c r="T69" i="3"/>
  <c r="U69" i="3"/>
  <c r="R70" i="3"/>
  <c r="S70" i="3"/>
  <c r="T70" i="3"/>
  <c r="U70" i="3"/>
  <c r="T47" i="3"/>
  <c r="U47" i="3"/>
  <c r="S47" i="3"/>
  <c r="R47" i="3"/>
  <c r="V68" i="3" l="1"/>
  <c r="Q68" i="3" s="1"/>
  <c r="V62" i="3"/>
  <c r="Q62" i="3" s="1"/>
  <c r="V54" i="3"/>
  <c r="Q54" i="3" s="1"/>
  <c r="V50" i="3"/>
  <c r="Q50" i="3" s="1"/>
  <c r="V70" i="3"/>
  <c r="Q70" i="3" s="1"/>
  <c r="V66" i="3"/>
  <c r="Q66" i="3" s="1"/>
  <c r="V56" i="3"/>
  <c r="Q56" i="3" s="1"/>
  <c r="V52" i="3"/>
  <c r="Q52" i="3" s="1"/>
  <c r="V48" i="3"/>
  <c r="Q48" i="3" s="1"/>
  <c r="V47" i="3"/>
  <c r="V69" i="3"/>
  <c r="Q69" i="3" s="1"/>
  <c r="V67" i="3"/>
  <c r="Q67" i="3" s="1"/>
  <c r="V65" i="3"/>
  <c r="Q65" i="3" s="1"/>
  <c r="V63" i="3"/>
  <c r="Q63" i="3" s="1"/>
  <c r="V61" i="3"/>
  <c r="Q61" i="3" s="1"/>
  <c r="V59" i="3"/>
  <c r="Q59" i="3" s="1"/>
  <c r="V57" i="3"/>
  <c r="Q57" i="3" s="1"/>
  <c r="V55" i="3"/>
  <c r="Q55" i="3" s="1"/>
  <c r="V53" i="3"/>
  <c r="Q53" i="3" s="1"/>
  <c r="V51" i="3"/>
  <c r="Q51" i="3" s="1"/>
  <c r="V49" i="3"/>
  <c r="Q49" i="3" s="1"/>
  <c r="V60" i="3"/>
  <c r="Q60" i="3" s="1"/>
  <c r="V64" i="3"/>
  <c r="Q64" i="3" s="1"/>
  <c r="V58" i="3"/>
  <c r="Q58" i="3" s="1"/>
  <c r="N220" i="3"/>
  <c r="J220" i="3"/>
  <c r="E220" i="3"/>
  <c r="L171" i="3"/>
  <c r="K114" i="3"/>
  <c r="K113" i="3"/>
  <c r="K116" i="3" s="1"/>
  <c r="J113" i="3"/>
  <c r="J114" i="3"/>
  <c r="J116" i="3" s="1"/>
  <c r="I115" i="3"/>
  <c r="I114" i="3"/>
  <c r="I113" i="3"/>
  <c r="Q47" i="3" l="1"/>
  <c r="V71" i="3"/>
  <c r="V218" i="3"/>
  <c r="R218" i="3"/>
  <c r="N218" i="3"/>
  <c r="J218" i="3"/>
  <c r="R203" i="3"/>
  <c r="S203" i="3" s="1"/>
  <c r="T203" i="3" s="1"/>
  <c r="N181" i="3"/>
  <c r="O181" i="3" s="1"/>
  <c r="P181" i="3" s="1"/>
  <c r="E218" i="3"/>
  <c r="E190" i="3"/>
  <c r="F190" i="3" s="1"/>
  <c r="G190" i="3" s="1"/>
  <c r="C205" i="3"/>
  <c r="R205" i="3" s="1"/>
  <c r="S205" i="3" s="1"/>
  <c r="T205" i="3" s="1"/>
  <c r="C204" i="3"/>
  <c r="V204" i="3" s="1"/>
  <c r="W204" i="3" s="1"/>
  <c r="X204" i="3" s="1"/>
  <c r="C193" i="3"/>
  <c r="J193" i="3" s="1"/>
  <c r="K193" i="3" s="1"/>
  <c r="C192" i="3"/>
  <c r="E192" i="3" s="1"/>
  <c r="F192" i="3" s="1"/>
  <c r="G192" i="3" s="1"/>
  <c r="C191" i="3"/>
  <c r="V191" i="3" s="1"/>
  <c r="W191" i="3" s="1"/>
  <c r="X191" i="3" s="1"/>
  <c r="C209" i="3"/>
  <c r="R209" i="3" s="1"/>
  <c r="S209" i="3" s="1"/>
  <c r="T209" i="3" s="1"/>
  <c r="C190" i="3"/>
  <c r="N190" i="3" s="1"/>
  <c r="O190" i="3" s="1"/>
  <c r="P190" i="3" s="1"/>
  <c r="C189" i="3"/>
  <c r="J189" i="3" s="1"/>
  <c r="K189" i="3" s="1"/>
  <c r="L189" i="3" s="1"/>
  <c r="C188" i="3"/>
  <c r="E188" i="3" s="1"/>
  <c r="F188" i="3" s="1"/>
  <c r="G188" i="3" s="1"/>
  <c r="C187" i="3"/>
  <c r="V187" i="3" s="1"/>
  <c r="W187" i="3" s="1"/>
  <c r="X187" i="3" s="1"/>
  <c r="C208" i="3"/>
  <c r="N208" i="3" s="1"/>
  <c r="O208" i="3" s="1"/>
  <c r="P208" i="3" s="1"/>
  <c r="C186" i="3"/>
  <c r="N186" i="3" s="1"/>
  <c r="O186" i="3" s="1"/>
  <c r="P186" i="3" s="1"/>
  <c r="C207" i="3"/>
  <c r="N207" i="3" s="1"/>
  <c r="O207" i="3" s="1"/>
  <c r="P207" i="3" s="1"/>
  <c r="C185" i="3"/>
  <c r="N185" i="3" s="1"/>
  <c r="O185" i="3" s="1"/>
  <c r="P185" i="3" s="1"/>
  <c r="C206" i="3"/>
  <c r="V206" i="3" s="1"/>
  <c r="W206" i="3" s="1"/>
  <c r="X206" i="3" s="1"/>
  <c r="C184" i="3"/>
  <c r="E184" i="3" s="1"/>
  <c r="F184" i="3" s="1"/>
  <c r="G184" i="3" s="1"/>
  <c r="C183" i="3"/>
  <c r="V183" i="3" s="1"/>
  <c r="W183" i="3" s="1"/>
  <c r="X183" i="3" s="1"/>
  <c r="C182" i="3"/>
  <c r="N182" i="3" s="1"/>
  <c r="O182" i="3" s="1"/>
  <c r="P182" i="3" s="1"/>
  <c r="C181" i="3"/>
  <c r="J181" i="3" s="1"/>
  <c r="C180" i="3"/>
  <c r="E180" i="3" s="1"/>
  <c r="F180" i="3" s="1"/>
  <c r="G180" i="3" s="1"/>
  <c r="C179" i="3"/>
  <c r="V179" i="3" s="1"/>
  <c r="W179" i="3" s="1"/>
  <c r="X179" i="3" s="1"/>
  <c r="C178" i="3"/>
  <c r="N178" i="3" s="1"/>
  <c r="O178" i="3" s="1"/>
  <c r="P178" i="3" s="1"/>
  <c r="C203" i="3"/>
  <c r="V203" i="3" s="1"/>
  <c r="W203" i="3" s="1"/>
  <c r="C177" i="3"/>
  <c r="V177" i="3" s="1"/>
  <c r="W177" i="3" s="1"/>
  <c r="X177" i="3" s="1"/>
  <c r="E169" i="3"/>
  <c r="G169" i="3" s="1"/>
  <c r="I169" i="3" s="1"/>
  <c r="E148" i="3"/>
  <c r="G148" i="3" s="1"/>
  <c r="I148" i="3" s="1"/>
  <c r="E149" i="3"/>
  <c r="G149" i="3" s="1"/>
  <c r="I149" i="3" s="1"/>
  <c r="E150" i="3"/>
  <c r="G150" i="3" s="1"/>
  <c r="I150" i="3" s="1"/>
  <c r="E151" i="3"/>
  <c r="G151" i="3" s="1"/>
  <c r="I151" i="3" s="1"/>
  <c r="E152" i="3"/>
  <c r="G152" i="3" s="1"/>
  <c r="I152" i="3" s="1"/>
  <c r="E153" i="3"/>
  <c r="G153" i="3" s="1"/>
  <c r="I153" i="3" s="1"/>
  <c r="E154" i="3"/>
  <c r="G154" i="3" s="1"/>
  <c r="I154" i="3" s="1"/>
  <c r="E155" i="3"/>
  <c r="G155" i="3" s="1"/>
  <c r="I155" i="3" s="1"/>
  <c r="E156" i="3"/>
  <c r="G156" i="3" s="1"/>
  <c r="I156" i="3" s="1"/>
  <c r="E157" i="3"/>
  <c r="G157" i="3" s="1"/>
  <c r="I157" i="3" s="1"/>
  <c r="E158" i="3"/>
  <c r="G158" i="3" s="1"/>
  <c r="I158" i="3" s="1"/>
  <c r="E159" i="3"/>
  <c r="G159" i="3" s="1"/>
  <c r="I159" i="3" s="1"/>
  <c r="E160" i="3"/>
  <c r="G160" i="3" s="1"/>
  <c r="I160" i="3" s="1"/>
  <c r="E161" i="3"/>
  <c r="G161" i="3" s="1"/>
  <c r="I161" i="3" s="1"/>
  <c r="E162" i="3"/>
  <c r="G162" i="3" s="1"/>
  <c r="I162" i="3" s="1"/>
  <c r="E163" i="3"/>
  <c r="G163" i="3" s="1"/>
  <c r="I163" i="3" s="1"/>
  <c r="E164" i="3"/>
  <c r="G164" i="3" s="1"/>
  <c r="I164" i="3" s="1"/>
  <c r="E165" i="3"/>
  <c r="G165" i="3" s="1"/>
  <c r="I165" i="3" s="1"/>
  <c r="E166" i="3"/>
  <c r="G166" i="3" s="1"/>
  <c r="I166" i="3" s="1"/>
  <c r="E167" i="3"/>
  <c r="G167" i="3" s="1"/>
  <c r="I167" i="3" s="1"/>
  <c r="E168" i="3"/>
  <c r="G168" i="3" s="1"/>
  <c r="I168" i="3" s="1"/>
  <c r="E147" i="3"/>
  <c r="G147" i="3" s="1"/>
  <c r="I147" i="3" s="1"/>
  <c r="E146" i="3"/>
  <c r="G146" i="3" s="1"/>
  <c r="I146" i="3" s="1"/>
  <c r="D147" i="3"/>
  <c r="F147" i="3" s="1"/>
  <c r="H147" i="3" s="1"/>
  <c r="D148" i="3"/>
  <c r="F148" i="3" s="1"/>
  <c r="H148" i="3" s="1"/>
  <c r="D149" i="3"/>
  <c r="F149" i="3" s="1"/>
  <c r="H149" i="3" s="1"/>
  <c r="D150" i="3"/>
  <c r="F150" i="3" s="1"/>
  <c r="H150" i="3" s="1"/>
  <c r="D151" i="3"/>
  <c r="F151" i="3" s="1"/>
  <c r="H151" i="3" s="1"/>
  <c r="D152" i="3"/>
  <c r="F152" i="3" s="1"/>
  <c r="H152" i="3" s="1"/>
  <c r="D153" i="3"/>
  <c r="F153" i="3" s="1"/>
  <c r="H153" i="3" s="1"/>
  <c r="D154" i="3"/>
  <c r="F154" i="3" s="1"/>
  <c r="H154" i="3" s="1"/>
  <c r="D155" i="3"/>
  <c r="F155" i="3" s="1"/>
  <c r="H155" i="3" s="1"/>
  <c r="D156" i="3"/>
  <c r="F156" i="3" s="1"/>
  <c r="H156" i="3" s="1"/>
  <c r="D157" i="3"/>
  <c r="F157" i="3" s="1"/>
  <c r="H157" i="3" s="1"/>
  <c r="D158" i="3"/>
  <c r="F158" i="3" s="1"/>
  <c r="H158" i="3" s="1"/>
  <c r="D159" i="3"/>
  <c r="F159" i="3" s="1"/>
  <c r="H159" i="3" s="1"/>
  <c r="D160" i="3"/>
  <c r="F160" i="3" s="1"/>
  <c r="H160" i="3" s="1"/>
  <c r="D161" i="3"/>
  <c r="F161" i="3" s="1"/>
  <c r="H161" i="3" s="1"/>
  <c r="D162" i="3"/>
  <c r="F162" i="3" s="1"/>
  <c r="H162" i="3" s="1"/>
  <c r="D163" i="3"/>
  <c r="F163" i="3" s="1"/>
  <c r="H163" i="3" s="1"/>
  <c r="D164" i="3"/>
  <c r="F164" i="3" s="1"/>
  <c r="H164" i="3" s="1"/>
  <c r="D165" i="3"/>
  <c r="F165" i="3" s="1"/>
  <c r="H165" i="3" s="1"/>
  <c r="D166" i="3"/>
  <c r="F166" i="3" s="1"/>
  <c r="H166" i="3" s="1"/>
  <c r="D167" i="3"/>
  <c r="F167" i="3" s="1"/>
  <c r="H167" i="3" s="1"/>
  <c r="D168" i="3"/>
  <c r="F168" i="3" s="1"/>
  <c r="H168" i="3" s="1"/>
  <c r="D169" i="3"/>
  <c r="F169" i="3" s="1"/>
  <c r="H169" i="3" s="1"/>
  <c r="D146" i="3"/>
  <c r="F146" i="3" s="1"/>
  <c r="H146" i="3" s="1"/>
  <c r="C119" i="3"/>
  <c r="D119" i="3" s="1"/>
  <c r="C120" i="3"/>
  <c r="D120" i="3" s="1"/>
  <c r="C121" i="3"/>
  <c r="D121" i="3" s="1"/>
  <c r="C122" i="3"/>
  <c r="D122" i="3" s="1"/>
  <c r="C123" i="3"/>
  <c r="D123" i="3" s="1"/>
  <c r="C124" i="3"/>
  <c r="D124" i="3" s="1"/>
  <c r="C125" i="3"/>
  <c r="D125" i="3" s="1"/>
  <c r="C126" i="3"/>
  <c r="D126" i="3" s="1"/>
  <c r="C127" i="3"/>
  <c r="D127" i="3" s="1"/>
  <c r="C128" i="3"/>
  <c r="D128" i="3" s="1"/>
  <c r="C129" i="3"/>
  <c r="D129" i="3" s="1"/>
  <c r="C130" i="3"/>
  <c r="D130" i="3" s="1"/>
  <c r="C131" i="3"/>
  <c r="D131" i="3" s="1"/>
  <c r="C132" i="3"/>
  <c r="D132" i="3" s="1"/>
  <c r="C133" i="3"/>
  <c r="D133" i="3" s="1"/>
  <c r="C134" i="3"/>
  <c r="D134" i="3" s="1"/>
  <c r="C135" i="3"/>
  <c r="D135" i="3" s="1"/>
  <c r="C136" i="3"/>
  <c r="D136" i="3" s="1"/>
  <c r="C137" i="3"/>
  <c r="D137" i="3" s="1"/>
  <c r="C138" i="3"/>
  <c r="D138" i="3" s="1"/>
  <c r="C139" i="3"/>
  <c r="D139" i="3" s="1"/>
  <c r="C140" i="3"/>
  <c r="D140" i="3" s="1"/>
  <c r="C141" i="3"/>
  <c r="D141" i="3" s="1"/>
  <c r="C118" i="3"/>
  <c r="D118" i="3" s="1"/>
  <c r="M72" i="3"/>
  <c r="L72" i="3"/>
  <c r="L48" i="3"/>
  <c r="M48" i="3"/>
  <c r="N48" i="3"/>
  <c r="L49" i="3"/>
  <c r="M49" i="3"/>
  <c r="N49" i="3"/>
  <c r="L50" i="3"/>
  <c r="M50" i="3"/>
  <c r="N50" i="3"/>
  <c r="L51" i="3"/>
  <c r="M51" i="3"/>
  <c r="N51" i="3"/>
  <c r="L52" i="3"/>
  <c r="M52" i="3"/>
  <c r="N52" i="3"/>
  <c r="L53" i="3"/>
  <c r="M53" i="3"/>
  <c r="N53" i="3"/>
  <c r="L54" i="3"/>
  <c r="M54" i="3"/>
  <c r="N54" i="3"/>
  <c r="L55" i="3"/>
  <c r="M55" i="3"/>
  <c r="N55" i="3"/>
  <c r="L56" i="3"/>
  <c r="M56" i="3"/>
  <c r="N56" i="3"/>
  <c r="L57" i="3"/>
  <c r="M57" i="3"/>
  <c r="N57" i="3"/>
  <c r="L58" i="3"/>
  <c r="M58" i="3"/>
  <c r="N58" i="3"/>
  <c r="L59" i="3"/>
  <c r="M59" i="3"/>
  <c r="N59" i="3"/>
  <c r="L60" i="3"/>
  <c r="M60" i="3"/>
  <c r="N60" i="3"/>
  <c r="L61" i="3"/>
  <c r="M61" i="3"/>
  <c r="N61" i="3"/>
  <c r="L62" i="3"/>
  <c r="M62" i="3"/>
  <c r="N62" i="3"/>
  <c r="L63" i="3"/>
  <c r="M63" i="3"/>
  <c r="N63" i="3"/>
  <c r="L64" i="3"/>
  <c r="M64" i="3"/>
  <c r="N64" i="3"/>
  <c r="L65" i="3"/>
  <c r="M65" i="3"/>
  <c r="N65" i="3"/>
  <c r="L66" i="3"/>
  <c r="M66" i="3"/>
  <c r="N66" i="3"/>
  <c r="L67" i="3"/>
  <c r="M67" i="3"/>
  <c r="N67" i="3"/>
  <c r="L68" i="3"/>
  <c r="M68" i="3"/>
  <c r="N68" i="3"/>
  <c r="L69" i="3"/>
  <c r="M69" i="3"/>
  <c r="N69" i="3"/>
  <c r="L70" i="3"/>
  <c r="M70" i="3"/>
  <c r="N70" i="3"/>
  <c r="M47" i="3"/>
  <c r="L47" i="3"/>
  <c r="G48" i="3"/>
  <c r="H48" i="3"/>
  <c r="G49" i="3"/>
  <c r="H49" i="3"/>
  <c r="G50" i="3"/>
  <c r="H50" i="3"/>
  <c r="G51" i="3"/>
  <c r="H51" i="3"/>
  <c r="G52" i="3"/>
  <c r="H52" i="3"/>
  <c r="G53" i="3"/>
  <c r="H53" i="3"/>
  <c r="G54" i="3"/>
  <c r="H54" i="3"/>
  <c r="G55" i="3"/>
  <c r="H55" i="3"/>
  <c r="G56" i="3"/>
  <c r="H56" i="3"/>
  <c r="G57" i="3"/>
  <c r="H57" i="3"/>
  <c r="G58" i="3"/>
  <c r="H58" i="3"/>
  <c r="G59" i="3"/>
  <c r="H59" i="3"/>
  <c r="G60" i="3"/>
  <c r="H60" i="3"/>
  <c r="G61" i="3"/>
  <c r="H61" i="3"/>
  <c r="G62" i="3"/>
  <c r="H62" i="3"/>
  <c r="G63" i="3"/>
  <c r="H63" i="3"/>
  <c r="G64" i="3"/>
  <c r="H64" i="3"/>
  <c r="G65" i="3"/>
  <c r="H65" i="3"/>
  <c r="G66" i="3"/>
  <c r="H66" i="3"/>
  <c r="G67" i="3"/>
  <c r="H67" i="3"/>
  <c r="G68" i="3"/>
  <c r="H68" i="3"/>
  <c r="G69" i="3"/>
  <c r="H69" i="3"/>
  <c r="G70" i="3"/>
  <c r="H70" i="3"/>
  <c r="H47" i="3"/>
  <c r="G47" i="3"/>
  <c r="N203" i="3" l="1"/>
  <c r="O203" i="3" s="1"/>
  <c r="V193" i="3"/>
  <c r="W193" i="3" s="1"/>
  <c r="X193" i="3" s="1"/>
  <c r="R208" i="3"/>
  <c r="S208" i="3" s="1"/>
  <c r="T208" i="3" s="1"/>
  <c r="R186" i="3"/>
  <c r="S186" i="3" s="1"/>
  <c r="T186" i="3" s="1"/>
  <c r="N193" i="3"/>
  <c r="O193" i="3" s="1"/>
  <c r="P193" i="3" s="1"/>
  <c r="R177" i="3"/>
  <c r="S177" i="3" s="1"/>
  <c r="T177" i="3" s="1"/>
  <c r="V190" i="3"/>
  <c r="W190" i="3" s="1"/>
  <c r="X190" i="3" s="1"/>
  <c r="N189" i="3"/>
  <c r="O189" i="3" s="1"/>
  <c r="P189" i="3" s="1"/>
  <c r="R193" i="3"/>
  <c r="S193" i="3" s="1"/>
  <c r="T193" i="3" s="1"/>
  <c r="V181" i="3"/>
  <c r="W181" i="3" s="1"/>
  <c r="X181" i="3" s="1"/>
  <c r="E185" i="3"/>
  <c r="F185" i="3" s="1"/>
  <c r="G185" i="3" s="1"/>
  <c r="V185" i="3"/>
  <c r="W185" i="3" s="1"/>
  <c r="X185" i="3" s="1"/>
  <c r="R185" i="3"/>
  <c r="S185" i="3" s="1"/>
  <c r="T185" i="3" s="1"/>
  <c r="V182" i="3"/>
  <c r="W182" i="3" s="1"/>
  <c r="X182" i="3" s="1"/>
  <c r="V209" i="3"/>
  <c r="W209" i="3" s="1"/>
  <c r="X209" i="3" s="1"/>
  <c r="E178" i="3"/>
  <c r="F178" i="3" s="1"/>
  <c r="G178" i="3" s="1"/>
  <c r="J185" i="3"/>
  <c r="K185" i="3" s="1"/>
  <c r="L185" i="3" s="1"/>
  <c r="N187" i="3"/>
  <c r="O187" i="3" s="1"/>
  <c r="P187" i="3" s="1"/>
  <c r="N209" i="3"/>
  <c r="O209" i="3" s="1"/>
  <c r="P209" i="3" s="1"/>
  <c r="R182" i="3"/>
  <c r="S182" i="3" s="1"/>
  <c r="T182" i="3" s="1"/>
  <c r="R204" i="3"/>
  <c r="S204" i="3" s="1"/>
  <c r="T204" i="3" s="1"/>
  <c r="E204" i="3"/>
  <c r="F204" i="3" s="1"/>
  <c r="G204" i="3" s="1"/>
  <c r="N204" i="3"/>
  <c r="O204" i="3" s="1"/>
  <c r="P204" i="3" s="1"/>
  <c r="R178" i="3"/>
  <c r="S178" i="3" s="1"/>
  <c r="T178" i="3" s="1"/>
  <c r="E182" i="3"/>
  <c r="F182" i="3" s="1"/>
  <c r="G182" i="3" s="1"/>
  <c r="E187" i="3"/>
  <c r="F187" i="3" s="1"/>
  <c r="G187" i="3" s="1"/>
  <c r="E208" i="3"/>
  <c r="F208" i="3" s="1"/>
  <c r="G208" i="3" s="1"/>
  <c r="J187" i="3"/>
  <c r="K187" i="3" s="1"/>
  <c r="L187" i="3" s="1"/>
  <c r="N206" i="3"/>
  <c r="O206" i="3" s="1"/>
  <c r="P206" i="3" s="1"/>
  <c r="R190" i="3"/>
  <c r="S190" i="3" s="1"/>
  <c r="T190" i="3" s="1"/>
  <c r="R181" i="3"/>
  <c r="S181" i="3" s="1"/>
  <c r="T181" i="3" s="1"/>
  <c r="V186" i="3"/>
  <c r="W186" i="3" s="1"/>
  <c r="X186" i="3" s="1"/>
  <c r="V178" i="3"/>
  <c r="W178" i="3" s="1"/>
  <c r="X178" i="3" s="1"/>
  <c r="V208" i="3"/>
  <c r="W208" i="3" s="1"/>
  <c r="X208" i="3" s="1"/>
  <c r="E179" i="3"/>
  <c r="F179" i="3" s="1"/>
  <c r="G179" i="3" s="1"/>
  <c r="J184" i="3"/>
  <c r="K184" i="3" s="1"/>
  <c r="L184" i="3" s="1"/>
  <c r="J192" i="3"/>
  <c r="N188" i="3"/>
  <c r="O188" i="3" s="1"/>
  <c r="P188" i="3" s="1"/>
  <c r="N184" i="3"/>
  <c r="O184" i="3" s="1"/>
  <c r="P184" i="3" s="1"/>
  <c r="N180" i="3"/>
  <c r="O180" i="3" s="1"/>
  <c r="P180" i="3" s="1"/>
  <c r="N205" i="3"/>
  <c r="O205" i="3" s="1"/>
  <c r="P205" i="3" s="1"/>
  <c r="R189" i="3"/>
  <c r="S189" i="3" s="1"/>
  <c r="T189" i="3" s="1"/>
  <c r="V189" i="3"/>
  <c r="W189" i="3" s="1"/>
  <c r="X189" i="3" s="1"/>
  <c r="E191" i="3"/>
  <c r="F191" i="3" s="1"/>
  <c r="G191" i="3" s="1"/>
  <c r="E183" i="3"/>
  <c r="F183" i="3" s="1"/>
  <c r="G183" i="3" s="1"/>
  <c r="J179" i="3"/>
  <c r="K179" i="3" s="1"/>
  <c r="L179" i="3" s="1"/>
  <c r="J183" i="3"/>
  <c r="K183" i="3" s="1"/>
  <c r="L183" i="3" s="1"/>
  <c r="J191" i="3"/>
  <c r="K191" i="3" s="1"/>
  <c r="V205" i="3"/>
  <c r="W205" i="3" s="1"/>
  <c r="X205" i="3" s="1"/>
  <c r="E177" i="3"/>
  <c r="F177" i="3" s="1"/>
  <c r="G177" i="3" s="1"/>
  <c r="E186" i="3"/>
  <c r="F186" i="3" s="1"/>
  <c r="G186" i="3" s="1"/>
  <c r="E207" i="3"/>
  <c r="F207" i="3" s="1"/>
  <c r="G207" i="3" s="1"/>
  <c r="J180" i="3"/>
  <c r="K180" i="3" s="1"/>
  <c r="L180" i="3" s="1"/>
  <c r="J188" i="3"/>
  <c r="K188" i="3" s="1"/>
  <c r="L188" i="3" s="1"/>
  <c r="N192" i="3"/>
  <c r="O192" i="3" s="1"/>
  <c r="P192" i="3" s="1"/>
  <c r="R207" i="3"/>
  <c r="S207" i="3" s="1"/>
  <c r="T207" i="3" s="1"/>
  <c r="E193" i="3"/>
  <c r="F193" i="3" s="1"/>
  <c r="G193" i="3" s="1"/>
  <c r="E189" i="3"/>
  <c r="F189" i="3" s="1"/>
  <c r="G189" i="3" s="1"/>
  <c r="E181" i="3"/>
  <c r="F181" i="3" s="1"/>
  <c r="G181" i="3" s="1"/>
  <c r="E203" i="3"/>
  <c r="F203" i="3" s="1"/>
  <c r="G203" i="3" s="1"/>
  <c r="E206" i="3"/>
  <c r="F206" i="3" s="1"/>
  <c r="G206" i="3" s="1"/>
  <c r="J177" i="3"/>
  <c r="K177" i="3" s="1"/>
  <c r="L177" i="3" s="1"/>
  <c r="N191" i="3"/>
  <c r="O191" i="3" s="1"/>
  <c r="P191" i="3" s="1"/>
  <c r="N183" i="3"/>
  <c r="O183" i="3" s="1"/>
  <c r="P183" i="3" s="1"/>
  <c r="N179" i="3"/>
  <c r="O179" i="3" s="1"/>
  <c r="P179" i="3" s="1"/>
  <c r="R192" i="3"/>
  <c r="S192" i="3" s="1"/>
  <c r="T192" i="3" s="1"/>
  <c r="R188" i="3"/>
  <c r="S188" i="3" s="1"/>
  <c r="T188" i="3" s="1"/>
  <c r="R184" i="3"/>
  <c r="S184" i="3" s="1"/>
  <c r="T184" i="3" s="1"/>
  <c r="R180" i="3"/>
  <c r="S180" i="3" s="1"/>
  <c r="T180" i="3" s="1"/>
  <c r="V192" i="3"/>
  <c r="W192" i="3" s="1"/>
  <c r="X192" i="3" s="1"/>
  <c r="V188" i="3"/>
  <c r="W188" i="3" s="1"/>
  <c r="X188" i="3" s="1"/>
  <c r="V184" i="3"/>
  <c r="W184" i="3" s="1"/>
  <c r="X184" i="3" s="1"/>
  <c r="V180" i="3"/>
  <c r="W180" i="3" s="1"/>
  <c r="X180" i="3" s="1"/>
  <c r="R206" i="3"/>
  <c r="S206" i="3" s="1"/>
  <c r="T206" i="3" s="1"/>
  <c r="V207" i="3"/>
  <c r="W207" i="3" s="1"/>
  <c r="X207" i="3" s="1"/>
  <c r="E209" i="3"/>
  <c r="F209" i="3" s="1"/>
  <c r="G209" i="3" s="1"/>
  <c r="E205" i="3"/>
  <c r="F205" i="3" s="1"/>
  <c r="G205" i="3" s="1"/>
  <c r="J178" i="3"/>
  <c r="K178" i="3" s="1"/>
  <c r="L178" i="3" s="1"/>
  <c r="J182" i="3"/>
  <c r="K182" i="3" s="1"/>
  <c r="L182" i="3" s="1"/>
  <c r="J186" i="3"/>
  <c r="K186" i="3" s="1"/>
  <c r="L186" i="3" s="1"/>
  <c r="J190" i="3"/>
  <c r="N177" i="3"/>
  <c r="O177" i="3" s="1"/>
  <c r="P177" i="3" s="1"/>
  <c r="R191" i="3"/>
  <c r="S191" i="3" s="1"/>
  <c r="T191" i="3" s="1"/>
  <c r="R187" i="3"/>
  <c r="S187" i="3" s="1"/>
  <c r="T187" i="3" s="1"/>
  <c r="R183" i="3"/>
  <c r="S183" i="3" s="1"/>
  <c r="T183" i="3" s="1"/>
  <c r="R179" i="3"/>
  <c r="S179" i="3" s="1"/>
  <c r="T179" i="3" s="1"/>
  <c r="X203" i="3"/>
  <c r="P203" i="3"/>
  <c r="K192" i="3"/>
  <c r="L192" i="3" s="1"/>
  <c r="K190" i="3"/>
  <c r="L190" i="3" s="1"/>
  <c r="L191" i="3"/>
  <c r="K181" i="3"/>
  <c r="L181" i="3" s="1"/>
  <c r="L193" i="3"/>
  <c r="B113" i="3"/>
  <c r="C113" i="3" s="1"/>
  <c r="J162" i="3"/>
  <c r="J166" i="3"/>
  <c r="J154" i="3"/>
  <c r="J168" i="3"/>
  <c r="J165" i="3"/>
  <c r="J149" i="3"/>
  <c r="J164" i="3"/>
  <c r="J152" i="3"/>
  <c r="J158" i="3"/>
  <c r="J156" i="3"/>
  <c r="J160" i="3"/>
  <c r="J150" i="3"/>
  <c r="J157" i="3"/>
  <c r="J146" i="3"/>
  <c r="J148" i="3"/>
  <c r="J167" i="3"/>
  <c r="J159" i="3"/>
  <c r="J155" i="3"/>
  <c r="J147" i="3"/>
  <c r="J163" i="3"/>
  <c r="J151" i="3"/>
  <c r="J161" i="3"/>
  <c r="J169" i="3"/>
  <c r="J153" i="3"/>
  <c r="O63" i="3"/>
  <c r="K63" i="3" s="1"/>
  <c r="O50" i="3"/>
  <c r="K50" i="3" s="1"/>
  <c r="O67" i="3"/>
  <c r="K67" i="3" s="1"/>
  <c r="O61" i="3"/>
  <c r="K61" i="3" s="1"/>
  <c r="O57" i="3"/>
  <c r="K57" i="3" s="1"/>
  <c r="O56" i="3"/>
  <c r="K56" i="3" s="1"/>
  <c r="O64" i="3"/>
  <c r="K64" i="3" s="1"/>
  <c r="O55" i="3"/>
  <c r="K55" i="3" s="1"/>
  <c r="O51" i="3"/>
  <c r="K51" i="3" s="1"/>
  <c r="O65" i="3"/>
  <c r="K65" i="3" s="1"/>
  <c r="O66" i="3"/>
  <c r="K66" i="3" s="1"/>
  <c r="O53" i="3"/>
  <c r="K53" i="3" s="1"/>
  <c r="O69" i="3"/>
  <c r="K69" i="3" s="1"/>
  <c r="O59" i="3"/>
  <c r="K59" i="3" s="1"/>
  <c r="O58" i="3"/>
  <c r="K58" i="3" s="1"/>
  <c r="O49" i="3"/>
  <c r="K49" i="3" s="1"/>
  <c r="O48" i="3"/>
  <c r="K48" i="3" s="1"/>
  <c r="O70" i="3"/>
  <c r="K70" i="3" s="1"/>
  <c r="O60" i="3"/>
  <c r="K60" i="3" s="1"/>
  <c r="O54" i="3"/>
  <c r="K54" i="3" s="1"/>
  <c r="O68" i="3"/>
  <c r="K68" i="3" s="1"/>
  <c r="O62" i="3"/>
  <c r="K62" i="3" s="1"/>
  <c r="O52" i="3"/>
  <c r="K52" i="3" s="1"/>
  <c r="I57" i="3"/>
  <c r="F57" i="3" s="1"/>
  <c r="I53" i="3"/>
  <c r="F53" i="3" s="1"/>
  <c r="I51" i="3"/>
  <c r="F51" i="3" s="1"/>
  <c r="I49" i="3"/>
  <c r="F49" i="3" s="1"/>
  <c r="I64" i="3"/>
  <c r="F64" i="3" s="1"/>
  <c r="I69" i="3"/>
  <c r="F69" i="3" s="1"/>
  <c r="I61" i="3"/>
  <c r="F61" i="3" s="1"/>
  <c r="I68" i="3"/>
  <c r="F68" i="3" s="1"/>
  <c r="I65" i="3"/>
  <c r="F65" i="3" s="1"/>
  <c r="I58" i="3"/>
  <c r="F58" i="3" s="1"/>
  <c r="I56" i="3"/>
  <c r="F56" i="3" s="1"/>
  <c r="I52" i="3"/>
  <c r="F52" i="3" s="1"/>
  <c r="I48" i="3"/>
  <c r="F48" i="3" s="1"/>
  <c r="I66" i="3"/>
  <c r="F66" i="3" s="1"/>
  <c r="I63" i="3"/>
  <c r="F63" i="3" s="1"/>
  <c r="I54" i="3"/>
  <c r="F54" i="3" s="1"/>
  <c r="I59" i="3"/>
  <c r="F59" i="3" s="1"/>
  <c r="I50" i="3"/>
  <c r="F50" i="3" s="1"/>
  <c r="I70" i="3"/>
  <c r="F70" i="3" s="1"/>
  <c r="I67" i="3"/>
  <c r="F67" i="3" s="1"/>
  <c r="I62" i="3"/>
  <c r="F62" i="3" s="1"/>
  <c r="I60" i="3"/>
  <c r="F60" i="3" s="1"/>
  <c r="I55" i="3"/>
  <c r="F55" i="3" s="1"/>
  <c r="P194" i="3" l="1"/>
  <c r="T194" i="3"/>
  <c r="P210" i="3"/>
  <c r="X194" i="3"/>
  <c r="G210" i="3"/>
  <c r="T210" i="3"/>
  <c r="G194" i="3"/>
  <c r="X210" i="3"/>
  <c r="C115" i="3"/>
  <c r="L194" i="3"/>
  <c r="C114" i="3"/>
  <c r="J170" i="3"/>
  <c r="I47" i="3" l="1"/>
  <c r="B51" i="3"/>
  <c r="C51" i="3" s="1"/>
  <c r="D51" i="3" s="1"/>
  <c r="F47" i="3" l="1"/>
  <c r="I71" i="3"/>
  <c r="B70" i="3"/>
  <c r="C70" i="3" s="1"/>
  <c r="D70" i="3" s="1"/>
  <c r="B50" i="3"/>
  <c r="C50" i="3" s="1"/>
  <c r="D50" i="3" s="1"/>
  <c r="B68" i="3"/>
  <c r="C68" i="3" s="1"/>
  <c r="D68" i="3" s="1"/>
  <c r="B64" i="3"/>
  <c r="C64" i="3" s="1"/>
  <c r="D64" i="3" s="1"/>
  <c r="B60" i="3"/>
  <c r="C60" i="3" s="1"/>
  <c r="D60" i="3" s="1"/>
  <c r="B56" i="3"/>
  <c r="C56" i="3" s="1"/>
  <c r="D56" i="3" s="1"/>
  <c r="B52" i="3"/>
  <c r="C52" i="3" s="1"/>
  <c r="D52" i="3" s="1"/>
  <c r="B48" i="3"/>
  <c r="C48" i="3" s="1"/>
  <c r="D48" i="3" s="1"/>
  <c r="B66" i="3"/>
  <c r="C66" i="3" s="1"/>
  <c r="D66" i="3" s="1"/>
  <c r="B62" i="3"/>
  <c r="C62" i="3" s="1"/>
  <c r="D62" i="3" s="1"/>
  <c r="B58" i="3"/>
  <c r="C58" i="3" s="1"/>
  <c r="D58" i="3" s="1"/>
  <c r="B54" i="3"/>
  <c r="C54" i="3" s="1"/>
  <c r="D54" i="3" s="1"/>
  <c r="B69" i="3"/>
  <c r="C69" i="3" s="1"/>
  <c r="D69" i="3" s="1"/>
  <c r="B65" i="3"/>
  <c r="C65" i="3" s="1"/>
  <c r="D65" i="3" s="1"/>
  <c r="B61" i="3"/>
  <c r="C61" i="3" s="1"/>
  <c r="D61" i="3" s="1"/>
  <c r="B57" i="3"/>
  <c r="C57" i="3" s="1"/>
  <c r="D57" i="3" s="1"/>
  <c r="B53" i="3"/>
  <c r="C53" i="3" s="1"/>
  <c r="D53" i="3" s="1"/>
  <c r="B49" i="3"/>
  <c r="C49" i="3" s="1"/>
  <c r="D49" i="3" s="1"/>
  <c r="B47" i="3"/>
  <c r="C47" i="3" s="1"/>
  <c r="D47" i="3" s="1"/>
  <c r="B67" i="3"/>
  <c r="C67" i="3" s="1"/>
  <c r="D67" i="3" s="1"/>
  <c r="B63" i="3"/>
  <c r="C63" i="3" s="1"/>
  <c r="D63" i="3" s="1"/>
  <c r="B59" i="3"/>
  <c r="C59" i="3" s="1"/>
  <c r="D59" i="3" s="1"/>
  <c r="B55" i="3"/>
  <c r="C55" i="3" s="1"/>
  <c r="D55" i="3" s="1"/>
  <c r="B9" i="3"/>
  <c r="B8" i="3"/>
  <c r="V219" i="3" l="1"/>
  <c r="E219" i="3"/>
  <c r="R219" i="3"/>
  <c r="J219" i="3"/>
  <c r="N219" i="3"/>
  <c r="D71" i="3"/>
  <c r="N47" i="3" l="1"/>
  <c r="O47" i="3" s="1"/>
  <c r="K47" i="3" l="1"/>
  <c r="O71" i="3"/>
</calcChain>
</file>

<file path=xl/sharedStrings.xml><?xml version="1.0" encoding="utf-8"?>
<sst xmlns="http://schemas.openxmlformats.org/spreadsheetml/2006/main" count="78" uniqueCount="55">
  <si>
    <t>MHz</t>
  </si>
  <si>
    <t>m</t>
  </si>
  <si>
    <t>nat ab (%)</t>
  </si>
  <si>
    <t>nuc spin</t>
  </si>
  <si>
    <t>79Br</t>
  </si>
  <si>
    <t>81Br</t>
  </si>
  <si>
    <t>From A. Honig, M. Mandel, M. L. Stitch, C. H. Townes, Phys. Rev., 96, 629-642 (1954)</t>
  </si>
  <si>
    <r>
      <t>J=9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10,10→11, and 11→12</t>
    </r>
  </si>
  <si>
    <t xml:space="preserve"> </t>
  </si>
  <si>
    <t>133Cs</t>
  </si>
  <si>
    <t>Model1</t>
  </si>
  <si>
    <t>dev</t>
  </si>
  <si>
    <t>dev^2</t>
  </si>
  <si>
    <t>Model2</t>
  </si>
  <si>
    <t>dev1</t>
  </si>
  <si>
    <t>dev2</t>
  </si>
  <si>
    <t>devmin</t>
  </si>
  <si>
    <t>Model3</t>
  </si>
  <si>
    <t>dev3</t>
  </si>
  <si>
    <t>"J+1"</t>
  </si>
  <si>
    <t>J</t>
  </si>
  <si>
    <t>J+1</t>
  </si>
  <si>
    <t>2B</t>
  </si>
  <si>
    <t>v</t>
  </si>
  <si>
    <t>Species</t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</si>
  <si>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</si>
  <si>
    <r>
      <t>2B</t>
    </r>
    <r>
      <rPr>
        <vertAlign val="subscript"/>
        <sz val="11"/>
        <color theme="1"/>
        <rFont val="Calibri"/>
        <family val="2"/>
        <scheme val="minor"/>
      </rPr>
      <t>e</t>
    </r>
  </si>
  <si>
    <r>
      <t>2</t>
    </r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  <scheme val="minor"/>
      </rPr>
      <t>e</t>
    </r>
  </si>
  <si>
    <t>dev1^2</t>
  </si>
  <si>
    <t>dev2^2</t>
  </si>
  <si>
    <t>Species1</t>
  </si>
  <si>
    <t>Species2</t>
  </si>
  <si>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  <scheme val="minor"/>
      </rPr>
      <t>e</t>
    </r>
  </si>
  <si>
    <r>
      <t>B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ratio </t>
    </r>
  </si>
  <si>
    <t>μ ratio</t>
  </si>
  <si>
    <t>Corrected</t>
  </si>
  <si>
    <r>
      <rPr>
        <sz val="11"/>
        <color theme="1"/>
        <rFont val="Calibri"/>
        <family val="2"/>
      </rPr>
      <t>γ</t>
    </r>
    <r>
      <rPr>
        <vertAlign val="subscript"/>
        <sz val="11"/>
        <color theme="1"/>
        <rFont val="Calibri"/>
        <family val="2"/>
        <scheme val="minor"/>
      </rPr>
      <t>e</t>
    </r>
  </si>
  <si>
    <t>Model1a</t>
  </si>
  <si>
    <r>
      <t>D</t>
    </r>
    <r>
      <rPr>
        <vertAlign val="subscript"/>
        <sz val="11"/>
        <color theme="1"/>
        <rFont val="Calibri"/>
        <family val="2"/>
        <scheme val="minor"/>
      </rPr>
      <t>e</t>
    </r>
  </si>
  <si>
    <t>Model4</t>
  </si>
  <si>
    <t>est freq</t>
  </si>
  <si>
    <r>
      <rPr>
        <sz val="11"/>
        <color theme="1"/>
        <rFont val="Calibri"/>
        <family val="2"/>
      </rPr>
      <t>α</t>
    </r>
    <r>
      <rPr>
        <vertAlign val="subscript"/>
        <sz val="11"/>
        <color theme="1"/>
        <rFont val="Calibri"/>
        <family val="2"/>
        <scheme val="minor"/>
      </rPr>
      <t>e</t>
    </r>
    <r>
      <rPr>
        <sz val="11"/>
        <color theme="1"/>
        <rFont val="Calibri"/>
        <family val="2"/>
        <scheme val="minor"/>
      </rPr>
      <t xml:space="preserve"> ratio</t>
    </r>
  </si>
  <si>
    <t>dev4</t>
  </si>
  <si>
    <t>error</t>
  </si>
  <si>
    <r>
      <t>error</t>
    </r>
    <r>
      <rPr>
        <vertAlign val="superscript"/>
        <sz val="11"/>
        <color theme="1"/>
        <rFont val="Calibri"/>
        <family val="2"/>
        <scheme val="minor"/>
      </rPr>
      <t>1/2</t>
    </r>
  </si>
  <si>
    <t>First, plot the data to see what we are dealing with.</t>
  </si>
  <si>
    <t>It appears that there are three clusters, but lets confirm using cluster analysis.</t>
  </si>
  <si>
    <t>Let's plot all of the cluster averages.</t>
  </si>
  <si>
    <t>Now let's assign the J.</t>
  </si>
  <si>
    <t>uncertainty</t>
  </si>
  <si>
    <t>Looks like an overlay of at least two different vibrational progressions. Let's separate them.</t>
  </si>
  <si>
    <t>Model for Species 1</t>
  </si>
  <si>
    <t>Model for Species 2</t>
  </si>
  <si>
    <t>Compare Be ratio to reduced mass ratio to assign Species 1 and 2 to particular isotopologues</t>
  </si>
  <si>
    <t>What do the deviations look like? The bad point at 25648.95 MHz is clearly an outlier here (Species 1 Model 1).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</si>
</sst>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00"/>
    <numFmt numFmtId="165" formatCode="0.0"/>
    <numFmt numFmtId="166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10.45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0" xfId="0" applyFont="1"/>
    <xf numFmtId="164" fontId="2" fillId="0" borderId="0" xfId="0" applyNumberFormat="1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166" fontId="0" fillId="2" borderId="0" xfId="0" applyNumberFormat="1" applyFill="1"/>
    <xf numFmtId="0" fontId="1" fillId="0" borderId="0" xfId="0" applyFont="1"/>
    <xf numFmtId="0" fontId="0" fillId="2" borderId="0" xfId="0" applyFill="1"/>
    <xf numFmtId="0" fontId="2" fillId="2" borderId="0" xfId="0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3.xml"/><Relationship Id="rId1" Type="http://schemas.microsoft.com/office/2011/relationships/chartStyle" Target="style13.xml"/></Relationships>
</file>

<file path=xl/charts/_rels/chart14.xml.rels><?xml version="1.0" encoding="UTF-8" standalone="yes"?>
<Relationships xmlns="http://schemas.openxmlformats.org/package/2006/relationships"><Relationship Id="rId2" Type="http://schemas.microsoft.com/office/2011/relationships/chartColorStyle" Target="colors14.xml"/><Relationship Id="rId1" Type="http://schemas.microsoft.com/office/2011/relationships/chartStyle" Target="style14.xml"/></Relationships>
</file>

<file path=xl/charts/_rels/chart15.xml.rels><?xml version="1.0" encoding="UTF-8" standalone="yes"?>
<Relationships xmlns="http://schemas.openxmlformats.org/package/2006/relationships"><Relationship Id="rId2" Type="http://schemas.microsoft.com/office/2011/relationships/chartColorStyle" Target="colors15.xml"/><Relationship Id="rId1" Type="http://schemas.microsoft.com/office/2011/relationships/chartStyle" Target="style15.xml"/></Relationships>
</file>

<file path=xl/charts/_rels/chart16.xml.rels><?xml version="1.0" encoding="UTF-8" standalone="yes"?>
<Relationships xmlns="http://schemas.openxmlformats.org/package/2006/relationships"><Relationship Id="rId2" Type="http://schemas.microsoft.com/office/2011/relationships/chartColorStyle" Target="colors16.xml"/><Relationship Id="rId1" Type="http://schemas.microsoft.com/office/2011/relationships/chartStyle" Target="style16.xml"/></Relationships>
</file>

<file path=xl/charts/_rels/chart17.xml.rels><?xml version="1.0" encoding="UTF-8" standalone="yes"?>
<Relationships xmlns="http://schemas.openxmlformats.org/package/2006/relationships"><Relationship Id="rId2" Type="http://schemas.microsoft.com/office/2011/relationships/chartColorStyle" Target="colors17.xml"/><Relationship Id="rId1" Type="http://schemas.microsoft.com/office/2011/relationships/chartStyle" Target="style17.xml"/></Relationships>
</file>

<file path=xl/charts/_rels/chart18.xml.rels><?xml version="1.0" encoding="UTF-8" standalone="yes"?>
<Relationships xmlns="http://schemas.openxmlformats.org/package/2006/relationships"><Relationship Id="rId2" Type="http://schemas.microsoft.com/office/2011/relationships/chartColorStyle" Target="colors18.xml"/><Relationship Id="rId1" Type="http://schemas.microsoft.com/office/2011/relationships/chartStyle" Target="style18.xml"/></Relationships>
</file>

<file path=xl/charts/_rels/chart19.xml.rels><?xml version="1.0" encoding="UTF-8" standalone="yes"?>
<Relationships xmlns="http://schemas.openxmlformats.org/package/2006/relationships"><Relationship Id="rId2" Type="http://schemas.microsoft.com/office/2011/relationships/chartColorStyle" Target="colors19.xml"/><Relationship Id="rId1" Type="http://schemas.microsoft.com/office/2011/relationships/chartStyle" Target="style19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20.xml.rels><?xml version="1.0" encoding="UTF-8" standalone="yes"?>
<Relationships xmlns="http://schemas.openxmlformats.org/package/2006/relationships"><Relationship Id="rId2" Type="http://schemas.microsoft.com/office/2011/relationships/chartColorStyle" Target="colors20.xml"/><Relationship Id="rId1" Type="http://schemas.microsoft.com/office/2011/relationships/chartStyle" Target="style20.xml"/></Relationships>
</file>

<file path=xl/charts/_rels/chart21.xml.rels><?xml version="1.0" encoding="UTF-8" standalone="yes"?>
<Relationships xmlns="http://schemas.openxmlformats.org/package/2006/relationships"><Relationship Id="rId2" Type="http://schemas.microsoft.com/office/2011/relationships/chartColorStyle" Target="colors21.xml"/><Relationship Id="rId1" Type="http://schemas.microsoft.com/office/2011/relationships/chartStyle" Target="style21.xml"/></Relationships>
</file>

<file path=xl/charts/_rels/chart22.xml.rels><?xml version="1.0" encoding="UTF-8" standalone="yes"?>
<Relationships xmlns="http://schemas.openxmlformats.org/package/2006/relationships"><Relationship Id="rId2" Type="http://schemas.microsoft.com/office/2011/relationships/chartColorStyle" Target="colors22.xml"/><Relationship Id="rId1" Type="http://schemas.microsoft.com/office/2011/relationships/chartStyle" Target="style22.xml"/></Relationships>
</file>

<file path=xl/charts/_rels/chart23.xml.rels><?xml version="1.0" encoding="UTF-8" standalone="yes"?>
<Relationships xmlns="http://schemas.openxmlformats.org/package/2006/relationships"><Relationship Id="rId2" Type="http://schemas.microsoft.com/office/2011/relationships/chartColorStyle" Target="colors23.xml"/><Relationship Id="rId1" Type="http://schemas.microsoft.com/office/2011/relationships/chartStyle" Target="style2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CsBr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312625291917248E-2"/>
          <c:y val="0.1439351439649292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Microwave!$A$14:$A$37</c:f>
              <c:numCache>
                <c:formatCode>0.000</c:formatCode>
                <c:ptCount val="24"/>
                <c:pt idx="0">
                  <c:v>21218.66</c:v>
                </c:pt>
                <c:pt idx="1">
                  <c:v>21254.44</c:v>
                </c:pt>
                <c:pt idx="2">
                  <c:v>21292.400000000001</c:v>
                </c:pt>
                <c:pt idx="3">
                  <c:v>21366.36</c:v>
                </c:pt>
                <c:pt idx="4">
                  <c:v>21440.65</c:v>
                </c:pt>
                <c:pt idx="5">
                  <c:v>21514.48</c:v>
                </c:pt>
                <c:pt idx="6">
                  <c:v>21588.7</c:v>
                </c:pt>
                <c:pt idx="7">
                  <c:v>23061.38</c:v>
                </c:pt>
                <c:pt idx="8">
                  <c:v>23097.97</c:v>
                </c:pt>
                <c:pt idx="9">
                  <c:v>23140.61</c:v>
                </c:pt>
                <c:pt idx="10">
                  <c:v>23178.25</c:v>
                </c:pt>
                <c:pt idx="11">
                  <c:v>23220.22</c:v>
                </c:pt>
                <c:pt idx="12">
                  <c:v>23259.19</c:v>
                </c:pt>
                <c:pt idx="13">
                  <c:v>23299.79</c:v>
                </c:pt>
                <c:pt idx="14">
                  <c:v>23340.26</c:v>
                </c:pt>
                <c:pt idx="15">
                  <c:v>23379.53</c:v>
                </c:pt>
                <c:pt idx="16">
                  <c:v>23502.95</c:v>
                </c:pt>
                <c:pt idx="17">
                  <c:v>23583.87</c:v>
                </c:pt>
                <c:pt idx="18">
                  <c:v>23665.599999999999</c:v>
                </c:pt>
                <c:pt idx="19">
                  <c:v>23747.17</c:v>
                </c:pt>
                <c:pt idx="20">
                  <c:v>25504.69</c:v>
                </c:pt>
                <c:pt idx="21">
                  <c:v>25550.22</c:v>
                </c:pt>
                <c:pt idx="22">
                  <c:v>25648.95</c:v>
                </c:pt>
                <c:pt idx="23">
                  <c:v>25816.53</c:v>
                </c:pt>
              </c:numCache>
            </c:numRef>
          </c:xVal>
          <c:yVal>
            <c:numRef>
              <c:f>Microwave!$C$14:$C$37</c:f>
              <c:numCache>
                <c:formatCode>General</c:formatCode>
                <c:ptCount val="24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  <c:pt idx="15">
                  <c:v>1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1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4F-4E71-82D0-907A5A2F2B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  <c:max val="26000"/>
          <c:min val="2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 1 Model 2 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Microwave!$O$177:$O$193</c:f>
              <c:numCache>
                <c:formatCode>0.000</c:formatCode>
                <c:ptCount val="17"/>
                <c:pt idx="0">
                  <c:v>0.21888527112241718</c:v>
                </c:pt>
                <c:pt idx="1">
                  <c:v>0.21263263934815768</c:v>
                </c:pt>
                <c:pt idx="2">
                  <c:v>0.29631125437299488</c:v>
                </c:pt>
                <c:pt idx="3">
                  <c:v>0.57992111620842479</c:v>
                </c:pt>
                <c:pt idx="4">
                  <c:v>0.27346222484629834</c:v>
                </c:pt>
                <c:pt idx="5">
                  <c:v>0.22693458028879832</c:v>
                </c:pt>
                <c:pt idx="6">
                  <c:v>0.18895371201870148</c:v>
                </c:pt>
                <c:pt idx="7">
                  <c:v>-0.22269729739491595</c:v>
                </c:pt>
                <c:pt idx="8">
                  <c:v>-0.11742393532767892</c:v>
                </c:pt>
                <c:pt idx="9">
                  <c:v>-2.5226201763871359E-2</c:v>
                </c:pt>
                <c:pt idx="10">
                  <c:v>0.27994237981329206</c:v>
                </c:pt>
                <c:pt idx="11">
                  <c:v>-0.20708677217044169</c:v>
                </c:pt>
                <c:pt idx="12">
                  <c:v>-2.7191552668227814E-2</c:v>
                </c:pt>
                <c:pt idx="13">
                  <c:v>-0.15037196168486844</c:v>
                </c:pt>
                <c:pt idx="14">
                  <c:v>-0.40484083277988248</c:v>
                </c:pt>
                <c:pt idx="15">
                  <c:v>-0.32642649475019425</c:v>
                </c:pt>
                <c:pt idx="16">
                  <c:v>-0.51784533018508228</c:v>
                </c:pt>
              </c:numCache>
            </c:numRef>
          </c:xVal>
          <c:yVal>
            <c:numRef>
              <c:f>Microwave!$D$177:$D$193</c:f>
              <c:numCache>
                <c:formatCode>General</c:formatCode>
                <c:ptCount val="17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4</c:v>
                </c:pt>
                <c:pt idx="15">
                  <c:v>3</c:v>
                </c:pt>
                <c:pt idx="1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A2-45C5-8965-9AA2CAD344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175240"/>
        <c:axId val="590153920"/>
      </c:scatterChart>
      <c:valAx>
        <c:axId val="59017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53920"/>
        <c:crosses val="autoZero"/>
        <c:crossBetween val="midCat"/>
      </c:valAx>
      <c:valAx>
        <c:axId val="59015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75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 1 Model 2 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Microwave!$O$177:$O$193</c:f>
              <c:numCache>
                <c:formatCode>0.000</c:formatCode>
                <c:ptCount val="17"/>
                <c:pt idx="0">
                  <c:v>0.21888527112241718</c:v>
                </c:pt>
                <c:pt idx="1">
                  <c:v>0.21263263934815768</c:v>
                </c:pt>
                <c:pt idx="2">
                  <c:v>0.29631125437299488</c:v>
                </c:pt>
                <c:pt idx="3">
                  <c:v>0.57992111620842479</c:v>
                </c:pt>
                <c:pt idx="4">
                  <c:v>0.27346222484629834</c:v>
                </c:pt>
                <c:pt idx="5">
                  <c:v>0.22693458028879832</c:v>
                </c:pt>
                <c:pt idx="6">
                  <c:v>0.18895371201870148</c:v>
                </c:pt>
                <c:pt idx="7">
                  <c:v>-0.22269729739491595</c:v>
                </c:pt>
                <c:pt idx="8">
                  <c:v>-0.11742393532767892</c:v>
                </c:pt>
                <c:pt idx="9">
                  <c:v>-2.5226201763871359E-2</c:v>
                </c:pt>
                <c:pt idx="10">
                  <c:v>0.27994237981329206</c:v>
                </c:pt>
                <c:pt idx="11">
                  <c:v>-0.20708677217044169</c:v>
                </c:pt>
                <c:pt idx="12">
                  <c:v>-2.7191552668227814E-2</c:v>
                </c:pt>
                <c:pt idx="13">
                  <c:v>-0.15037196168486844</c:v>
                </c:pt>
                <c:pt idx="14">
                  <c:v>-0.40484083277988248</c:v>
                </c:pt>
                <c:pt idx="15">
                  <c:v>-0.32642649475019425</c:v>
                </c:pt>
                <c:pt idx="16">
                  <c:v>-0.51784533018508228</c:v>
                </c:pt>
              </c:numCache>
            </c:numRef>
          </c:xVal>
          <c:yVal>
            <c:numRef>
              <c:f>Microwave!$B$177:$B$193</c:f>
              <c:numCache>
                <c:formatCode>General</c:formatCode>
                <c:ptCount val="17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7B2A-4928-BBE1-7C1A1E3CFC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175240"/>
        <c:axId val="590153920"/>
      </c:scatterChart>
      <c:valAx>
        <c:axId val="59017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53920"/>
        <c:crosses val="autoZero"/>
        <c:crossBetween val="midCat"/>
      </c:valAx>
      <c:valAx>
        <c:axId val="590153920"/>
        <c:scaling>
          <c:orientation val="minMax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75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 2 Model 2 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F6EA-4C76-AE3E-EF91482F449E}"/>
              </c:ext>
            </c:extLst>
          </c:dPt>
          <c:dPt>
            <c:idx val="6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F6EA-4C76-AE3E-EF91482F449E}"/>
              </c:ext>
            </c:extLst>
          </c:dPt>
          <c:xVal>
            <c:numRef>
              <c:f>Microwave!$O$203:$O$209</c:f>
              <c:numCache>
                <c:formatCode>0.000</c:formatCode>
                <c:ptCount val="7"/>
                <c:pt idx="0">
                  <c:v>0.3127434249909129</c:v>
                </c:pt>
                <c:pt idx="1">
                  <c:v>3.019538136140909E-2</c:v>
                </c:pt>
                <c:pt idx="2">
                  <c:v>-7.832567661171197E-2</c:v>
                </c:pt>
                <c:pt idx="3">
                  <c:v>5.3804368410055758E-2</c:v>
                </c:pt>
                <c:pt idx="4">
                  <c:v>6.585516453924356E-3</c:v>
                </c:pt>
                <c:pt idx="5">
                  <c:v>-9.9822325100831222E-3</c:v>
                </c:pt>
                <c:pt idx="6">
                  <c:v>-0.2627078900077322</c:v>
                </c:pt>
              </c:numCache>
            </c:numRef>
          </c:xVal>
          <c:yVal>
            <c:numRef>
              <c:f>Microwave!$D$203:$D$209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6EA-4C76-AE3E-EF91482F44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175240"/>
        <c:axId val="590153920"/>
      </c:scatterChart>
      <c:valAx>
        <c:axId val="59017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53920"/>
        <c:crosses val="autoZero"/>
        <c:crossBetween val="midCat"/>
      </c:valAx>
      <c:valAx>
        <c:axId val="59015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75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 2 Model 2 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Microwave!$O$203:$O$209</c:f>
              <c:numCache>
                <c:formatCode>0.000</c:formatCode>
                <c:ptCount val="7"/>
                <c:pt idx="0">
                  <c:v>0.3127434249909129</c:v>
                </c:pt>
                <c:pt idx="1">
                  <c:v>3.019538136140909E-2</c:v>
                </c:pt>
                <c:pt idx="2">
                  <c:v>-7.832567661171197E-2</c:v>
                </c:pt>
                <c:pt idx="3">
                  <c:v>5.3804368410055758E-2</c:v>
                </c:pt>
                <c:pt idx="4">
                  <c:v>6.585516453924356E-3</c:v>
                </c:pt>
                <c:pt idx="5">
                  <c:v>-9.9822325100831222E-3</c:v>
                </c:pt>
                <c:pt idx="6">
                  <c:v>-0.2627078900077322</c:v>
                </c:pt>
              </c:numCache>
            </c:numRef>
          </c:xVal>
          <c:yVal>
            <c:numRef>
              <c:f>Microwave!$B$203:$B$209</c:f>
              <c:numCache>
                <c:formatCode>General</c:formatCode>
                <c:ptCount val="7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6FB-43DC-B726-C019E4D9B9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175240"/>
        <c:axId val="590153920"/>
      </c:scatterChart>
      <c:valAx>
        <c:axId val="59017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53920"/>
        <c:crosses val="autoZero"/>
        <c:crossBetween val="midCat"/>
      </c:valAx>
      <c:valAx>
        <c:axId val="590153920"/>
        <c:scaling>
          <c:orientation val="minMax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75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 1 Model 3 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Microwave!$S$177:$S$193</c:f>
              <c:numCache>
                <c:formatCode>0.000</c:formatCode>
                <c:ptCount val="17"/>
                <c:pt idx="0">
                  <c:v>-0.3648041494343488</c:v>
                </c:pt>
                <c:pt idx="1">
                  <c:v>-0.46550553870110889</c:v>
                </c:pt>
                <c:pt idx="2">
                  <c:v>-0.34620692796670482</c:v>
                </c:pt>
                <c:pt idx="3">
                  <c:v>0.10309168276580749</c:v>
                </c:pt>
                <c:pt idx="4">
                  <c:v>9.23902935028309E-2</c:v>
                </c:pt>
                <c:pt idx="5">
                  <c:v>0.47168890423563425</c:v>
                </c:pt>
                <c:pt idx="6">
                  <c:v>1.0588645874486247</c:v>
                </c:pt>
                <c:pt idx="7">
                  <c:v>0.11409305925917579</c:v>
                </c:pt>
                <c:pt idx="8">
                  <c:v>-0.17067846893769456</c:v>
                </c:pt>
                <c:pt idx="9">
                  <c:v>-0.32544999712627032</c:v>
                </c:pt>
                <c:pt idx="10">
                  <c:v>-8.4993053507787408E-2</c:v>
                </c:pt>
                <c:pt idx="11">
                  <c:v>-0.38976458170145634</c:v>
                </c:pt>
                <c:pt idx="12">
                  <c:v>0.11546389010982239</c:v>
                </c:pt>
                <c:pt idx="13">
                  <c:v>0.46069236191397067</c:v>
                </c:pt>
                <c:pt idx="14">
                  <c:v>-0.29785123810870573</c:v>
                </c:pt>
                <c:pt idx="15">
                  <c:v>-0.17669290522098891</c:v>
                </c:pt>
                <c:pt idx="16">
                  <c:v>0.18562376053887419</c:v>
                </c:pt>
              </c:numCache>
            </c:numRef>
          </c:xVal>
          <c:yVal>
            <c:numRef>
              <c:f>Microwave!$D$177:$D$193</c:f>
              <c:numCache>
                <c:formatCode>General</c:formatCode>
                <c:ptCount val="17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4</c:v>
                </c:pt>
                <c:pt idx="15">
                  <c:v>3</c:v>
                </c:pt>
                <c:pt idx="1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EFC-49DD-BF92-4B280ADE5C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175240"/>
        <c:axId val="590153920"/>
      </c:scatterChart>
      <c:valAx>
        <c:axId val="59017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53920"/>
        <c:crosses val="autoZero"/>
        <c:crossBetween val="midCat"/>
      </c:valAx>
      <c:valAx>
        <c:axId val="59015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75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 1 Model 3 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Microwave!$S$177:$S$193</c:f>
              <c:numCache>
                <c:formatCode>0.000</c:formatCode>
                <c:ptCount val="17"/>
                <c:pt idx="0">
                  <c:v>-0.3648041494343488</c:v>
                </c:pt>
                <c:pt idx="1">
                  <c:v>-0.46550553870110889</c:v>
                </c:pt>
                <c:pt idx="2">
                  <c:v>-0.34620692796670482</c:v>
                </c:pt>
                <c:pt idx="3">
                  <c:v>0.10309168276580749</c:v>
                </c:pt>
                <c:pt idx="4">
                  <c:v>9.23902935028309E-2</c:v>
                </c:pt>
                <c:pt idx="5">
                  <c:v>0.47168890423563425</c:v>
                </c:pt>
                <c:pt idx="6">
                  <c:v>1.0588645874486247</c:v>
                </c:pt>
                <c:pt idx="7">
                  <c:v>0.11409305925917579</c:v>
                </c:pt>
                <c:pt idx="8">
                  <c:v>-0.17067846893769456</c:v>
                </c:pt>
                <c:pt idx="9">
                  <c:v>-0.32544999712627032</c:v>
                </c:pt>
                <c:pt idx="10">
                  <c:v>-8.4993053507787408E-2</c:v>
                </c:pt>
                <c:pt idx="11">
                  <c:v>-0.38976458170145634</c:v>
                </c:pt>
                <c:pt idx="12">
                  <c:v>0.11546389010982239</c:v>
                </c:pt>
                <c:pt idx="13">
                  <c:v>0.46069236191397067</c:v>
                </c:pt>
                <c:pt idx="14">
                  <c:v>-0.29785123810870573</c:v>
                </c:pt>
                <c:pt idx="15">
                  <c:v>-0.17669290522098891</c:v>
                </c:pt>
                <c:pt idx="16">
                  <c:v>0.18562376053887419</c:v>
                </c:pt>
              </c:numCache>
            </c:numRef>
          </c:xVal>
          <c:yVal>
            <c:numRef>
              <c:f>Microwave!$B$177:$B$193</c:f>
              <c:numCache>
                <c:formatCode>General</c:formatCode>
                <c:ptCount val="17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97C0-4E53-B974-CFA4A9960AC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175240"/>
        <c:axId val="590153920"/>
      </c:scatterChart>
      <c:valAx>
        <c:axId val="59017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53920"/>
        <c:crosses val="autoZero"/>
        <c:crossBetween val="midCat"/>
      </c:valAx>
      <c:valAx>
        <c:axId val="590153920"/>
        <c:scaling>
          <c:orientation val="minMax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75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 2 Model 3 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1B83-40FB-8206-CC0294E11005}"/>
              </c:ext>
            </c:extLst>
          </c:dPt>
          <c:dPt>
            <c:idx val="6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1B83-40FB-8206-CC0294E11005}"/>
              </c:ext>
            </c:extLst>
          </c:dPt>
          <c:xVal>
            <c:numRef>
              <c:f>Microwave!$S$203:$S$209</c:f>
              <c:numCache>
                <c:formatCode>0.000</c:formatCode>
                <c:ptCount val="7"/>
                <c:pt idx="0">
                  <c:v>0.13757807887668605</c:v>
                </c:pt>
                <c:pt idx="1">
                  <c:v>0.21204097981535597</c:v>
                </c:pt>
                <c:pt idx="2">
                  <c:v>-0.14800002402989776</c:v>
                </c:pt>
                <c:pt idx="3">
                  <c:v>-0.12804102787777083</c:v>
                </c:pt>
                <c:pt idx="4">
                  <c:v>-0.14808203172287904</c:v>
                </c:pt>
                <c:pt idx="5">
                  <c:v>1.8769644266285468E-3</c:v>
                </c:pt>
                <c:pt idx="6">
                  <c:v>7.8039448890194762E-2</c:v>
                </c:pt>
              </c:numCache>
            </c:numRef>
          </c:xVal>
          <c:yVal>
            <c:numRef>
              <c:f>Microwave!$D$203:$D$209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1B83-40FB-8206-CC0294E1100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175240"/>
        <c:axId val="590153920"/>
      </c:scatterChart>
      <c:valAx>
        <c:axId val="59017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53920"/>
        <c:crosses val="autoZero"/>
        <c:crossBetween val="midCat"/>
      </c:valAx>
      <c:valAx>
        <c:axId val="59015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75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 2 Model 3 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Microwave!$S$203:$S$209</c:f>
              <c:numCache>
                <c:formatCode>0.000</c:formatCode>
                <c:ptCount val="7"/>
                <c:pt idx="0">
                  <c:v>0.13757807887668605</c:v>
                </c:pt>
                <c:pt idx="1">
                  <c:v>0.21204097981535597</c:v>
                </c:pt>
                <c:pt idx="2">
                  <c:v>-0.14800002402989776</c:v>
                </c:pt>
                <c:pt idx="3">
                  <c:v>-0.12804102787777083</c:v>
                </c:pt>
                <c:pt idx="4">
                  <c:v>-0.14808203172287904</c:v>
                </c:pt>
                <c:pt idx="5">
                  <c:v>1.8769644266285468E-3</c:v>
                </c:pt>
                <c:pt idx="6">
                  <c:v>7.8039448890194762E-2</c:v>
                </c:pt>
              </c:numCache>
            </c:numRef>
          </c:xVal>
          <c:yVal>
            <c:numRef>
              <c:f>Microwave!$B$203:$B$209</c:f>
              <c:numCache>
                <c:formatCode>General</c:formatCode>
                <c:ptCount val="7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636-4BEB-84E6-634F6A765C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175240"/>
        <c:axId val="590153920"/>
      </c:scatterChart>
      <c:valAx>
        <c:axId val="59017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53920"/>
        <c:crosses val="autoZero"/>
        <c:crossBetween val="midCat"/>
      </c:valAx>
      <c:valAx>
        <c:axId val="590153920"/>
        <c:scaling>
          <c:orientation val="minMax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75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 1 Model 4 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Microwave!$W$177:$W$193</c:f>
              <c:numCache>
                <c:formatCode>0.000</c:formatCode>
                <c:ptCount val="17"/>
                <c:pt idx="0">
                  <c:v>-7.5184637098573148E-2</c:v>
                </c:pt>
                <c:pt idx="1">
                  <c:v>-8.6944829141430091E-2</c:v>
                </c:pt>
                <c:pt idx="2">
                  <c:v>1.2771601432177704E-3</c:v>
                </c:pt>
                <c:pt idx="3">
                  <c:v>0.29948133076322847</c:v>
                </c:pt>
                <c:pt idx="4">
                  <c:v>1.7667682717728894E-2</c:v>
                </c:pt>
                <c:pt idx="5">
                  <c:v>5.8362160125398077E-3</c:v>
                </c:pt>
                <c:pt idx="6">
                  <c:v>0.24223547848669114</c:v>
                </c:pt>
                <c:pt idx="7">
                  <c:v>-0.20864193116722163</c:v>
                </c:pt>
                <c:pt idx="8">
                  <c:v>-0.13153894135757582</c:v>
                </c:pt>
                <c:pt idx="9">
                  <c:v>-5.6455552083207294E-2</c:v>
                </c:pt>
                <c:pt idx="10">
                  <c:v>0.24765242488138028</c:v>
                </c:pt>
                <c:pt idx="11">
                  <c:v>-0.22332298743640422</c:v>
                </c:pt>
                <c:pt idx="12">
                  <c:v>-1.6318000281899003E-2</c:v>
                </c:pt>
                <c:pt idx="13">
                  <c:v>-0.10133261366354418</c:v>
                </c:pt>
                <c:pt idx="14">
                  <c:v>2.285549727093894E-2</c:v>
                </c:pt>
                <c:pt idx="15">
                  <c:v>0.10672188441094477</c:v>
                </c:pt>
                <c:pt idx="16">
                  <c:v>-3.7609488495945698E-2</c:v>
                </c:pt>
              </c:numCache>
            </c:numRef>
          </c:xVal>
          <c:yVal>
            <c:numRef>
              <c:f>Microwave!$D$177:$D$193</c:f>
              <c:numCache>
                <c:formatCode>General</c:formatCode>
                <c:ptCount val="17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4</c:v>
                </c:pt>
                <c:pt idx="15">
                  <c:v>3</c:v>
                </c:pt>
                <c:pt idx="1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76-46C1-B8BD-FD1A0F7EE6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175240"/>
        <c:axId val="590153920"/>
      </c:scatterChart>
      <c:valAx>
        <c:axId val="59017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53920"/>
        <c:crosses val="autoZero"/>
        <c:crossBetween val="midCat"/>
      </c:valAx>
      <c:valAx>
        <c:axId val="59015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75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 1 Model 4 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Microwave!$W$177:$W$193</c:f>
              <c:numCache>
                <c:formatCode>0.000</c:formatCode>
                <c:ptCount val="17"/>
                <c:pt idx="0">
                  <c:v>-7.5184637098573148E-2</c:v>
                </c:pt>
                <c:pt idx="1">
                  <c:v>-8.6944829141430091E-2</c:v>
                </c:pt>
                <c:pt idx="2">
                  <c:v>1.2771601432177704E-3</c:v>
                </c:pt>
                <c:pt idx="3">
                  <c:v>0.29948133076322847</c:v>
                </c:pt>
                <c:pt idx="4">
                  <c:v>1.7667682717728894E-2</c:v>
                </c:pt>
                <c:pt idx="5">
                  <c:v>5.8362160125398077E-3</c:v>
                </c:pt>
                <c:pt idx="6">
                  <c:v>0.24223547848669114</c:v>
                </c:pt>
                <c:pt idx="7">
                  <c:v>-0.20864193116722163</c:v>
                </c:pt>
                <c:pt idx="8">
                  <c:v>-0.13153894135757582</c:v>
                </c:pt>
                <c:pt idx="9">
                  <c:v>-5.6455552083207294E-2</c:v>
                </c:pt>
                <c:pt idx="10">
                  <c:v>0.24765242488138028</c:v>
                </c:pt>
                <c:pt idx="11">
                  <c:v>-0.22332298743640422</c:v>
                </c:pt>
                <c:pt idx="12">
                  <c:v>-1.6318000281899003E-2</c:v>
                </c:pt>
                <c:pt idx="13">
                  <c:v>-0.10133261366354418</c:v>
                </c:pt>
                <c:pt idx="14">
                  <c:v>2.285549727093894E-2</c:v>
                </c:pt>
                <c:pt idx="15">
                  <c:v>0.10672188441094477</c:v>
                </c:pt>
                <c:pt idx="16">
                  <c:v>-3.7609488495945698E-2</c:v>
                </c:pt>
              </c:numCache>
            </c:numRef>
          </c:xVal>
          <c:yVal>
            <c:numRef>
              <c:f>Microwave!$B$177:$B$193</c:f>
              <c:numCache>
                <c:formatCode>General</c:formatCode>
                <c:ptCount val="17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359-4398-8FB3-3D605BD5CB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175240"/>
        <c:axId val="590153920"/>
      </c:scatterChart>
      <c:valAx>
        <c:axId val="59017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53920"/>
        <c:crosses val="autoZero"/>
        <c:crossBetween val="midCat"/>
      </c:valAx>
      <c:valAx>
        <c:axId val="590153920"/>
        <c:scaling>
          <c:orientation val="minMax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75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CsBr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312625291917248E-2"/>
          <c:y val="0.1439351439649292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Microwave!$A$75:$A$108</c:f>
              <c:numCache>
                <c:formatCode>0.000</c:formatCode>
                <c:ptCount val="34"/>
                <c:pt idx="0">
                  <c:v>21218.66</c:v>
                </c:pt>
                <c:pt idx="1">
                  <c:v>21254.44</c:v>
                </c:pt>
                <c:pt idx="2">
                  <c:v>21292.400000000001</c:v>
                </c:pt>
                <c:pt idx="3">
                  <c:v>21366.36</c:v>
                </c:pt>
                <c:pt idx="4">
                  <c:v>21440.65</c:v>
                </c:pt>
                <c:pt idx="5">
                  <c:v>21514.48</c:v>
                </c:pt>
                <c:pt idx="6">
                  <c:v>21588.7</c:v>
                </c:pt>
                <c:pt idx="7">
                  <c:v>23061.38</c:v>
                </c:pt>
                <c:pt idx="8">
                  <c:v>23097.97</c:v>
                </c:pt>
                <c:pt idx="9">
                  <c:v>23140.61</c:v>
                </c:pt>
                <c:pt idx="10">
                  <c:v>23178.25</c:v>
                </c:pt>
                <c:pt idx="11">
                  <c:v>23220.22</c:v>
                </c:pt>
                <c:pt idx="12">
                  <c:v>23259.19</c:v>
                </c:pt>
                <c:pt idx="13">
                  <c:v>23299.79</c:v>
                </c:pt>
                <c:pt idx="14">
                  <c:v>23340.26</c:v>
                </c:pt>
                <c:pt idx="15">
                  <c:v>23379.53</c:v>
                </c:pt>
                <c:pt idx="16">
                  <c:v>23502.95</c:v>
                </c:pt>
                <c:pt idx="17">
                  <c:v>23583.87</c:v>
                </c:pt>
                <c:pt idx="18">
                  <c:v>23665.599999999999</c:v>
                </c:pt>
                <c:pt idx="19">
                  <c:v>23747.17</c:v>
                </c:pt>
                <c:pt idx="20">
                  <c:v>25504.69</c:v>
                </c:pt>
                <c:pt idx="21">
                  <c:v>25550.22</c:v>
                </c:pt>
                <c:pt idx="22">
                  <c:v>25648.95</c:v>
                </c:pt>
                <c:pt idx="23">
                  <c:v>25816.53</c:v>
                </c:pt>
                <c:pt idx="24">
                  <c:v>23153.036250000001</c:v>
                </c:pt>
                <c:pt idx="25">
                  <c:v>21382.241428566547</c:v>
                </c:pt>
                <c:pt idx="26">
                  <c:v>23882.187058820837</c:v>
                </c:pt>
                <c:pt idx="27">
                  <c:v>21382.241428572444</c:v>
                </c:pt>
                <c:pt idx="28">
                  <c:v>23344.368461715218</c:v>
                </c:pt>
                <c:pt idx="29">
                  <c:v>25630.097500044496</c:v>
                </c:pt>
                <c:pt idx="30">
                  <c:v>21382.241428571844</c:v>
                </c:pt>
                <c:pt idx="31">
                  <c:v>23219.688888889621</c:v>
                </c:pt>
                <c:pt idx="32">
                  <c:v>23624.897500000789</c:v>
                </c:pt>
                <c:pt idx="33">
                  <c:v>25630.097500014603</c:v>
                </c:pt>
              </c:numCache>
            </c:numRef>
          </c:xVal>
          <c:yVal>
            <c:numRef>
              <c:f>Microwave!$B$75:$B$108</c:f>
              <c:numCache>
                <c:formatCode>General</c:formatCode>
                <c:ptCount val="3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</c:v>
                </c:pt>
                <c:pt idx="25">
                  <c:v>2</c:v>
                </c:pt>
                <c:pt idx="26">
                  <c:v>2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4</c:v>
                </c:pt>
                <c:pt idx="31">
                  <c:v>4</c:v>
                </c:pt>
                <c:pt idx="32">
                  <c:v>4</c:v>
                </c:pt>
                <c:pt idx="33">
                  <c:v>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716-4B1A-97FE-219AE8403EB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  <c:max val="26000"/>
          <c:min val="2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Number of clusters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 2 Model 4 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0-A7B9-439B-AF39-2E648FDC4FBC}"/>
              </c:ext>
            </c:extLst>
          </c:dPt>
          <c:dPt>
            <c:idx val="6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1-A7B9-439B-AF39-2E648FDC4FBC}"/>
              </c:ext>
            </c:extLst>
          </c:dPt>
          <c:xVal>
            <c:numRef>
              <c:f>Microwave!$W$203:$W$209</c:f>
              <c:numCache>
                <c:formatCode>0.000</c:formatCode>
                <c:ptCount val="7"/>
                <c:pt idx="0">
                  <c:v>4.7395039702678332E-2</c:v>
                </c:pt>
                <c:pt idx="1">
                  <c:v>2.379291433680919E-2</c:v>
                </c:pt>
                <c:pt idx="2">
                  <c:v>-6.7654954244062537E-2</c:v>
                </c:pt>
                <c:pt idx="3">
                  <c:v>6.0207102869753726E-2</c:v>
                </c:pt>
                <c:pt idx="4">
                  <c:v>-1.2620914309081854E-2</c:v>
                </c:pt>
                <c:pt idx="5">
                  <c:v>-7.613900578871835E-2</c:v>
                </c:pt>
                <c:pt idx="6">
                  <c:v>2.6884091228566831E-2</c:v>
                </c:pt>
              </c:numCache>
            </c:numRef>
          </c:xVal>
          <c:yVal>
            <c:numRef>
              <c:f>Microwave!$D$203:$D$209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7B9-439B-AF39-2E648FDC4F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175240"/>
        <c:axId val="590153920"/>
      </c:scatterChart>
      <c:valAx>
        <c:axId val="59017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53920"/>
        <c:crosses val="autoZero"/>
        <c:crossBetween val="midCat"/>
      </c:valAx>
      <c:valAx>
        <c:axId val="59015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75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 2 Model 4 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Microwave!$W$203:$W$209</c:f>
              <c:numCache>
                <c:formatCode>0.000</c:formatCode>
                <c:ptCount val="7"/>
                <c:pt idx="0">
                  <c:v>4.7395039702678332E-2</c:v>
                </c:pt>
                <c:pt idx="1">
                  <c:v>2.379291433680919E-2</c:v>
                </c:pt>
                <c:pt idx="2">
                  <c:v>-6.7654954244062537E-2</c:v>
                </c:pt>
                <c:pt idx="3">
                  <c:v>6.0207102869753726E-2</c:v>
                </c:pt>
                <c:pt idx="4">
                  <c:v>-1.2620914309081854E-2</c:v>
                </c:pt>
                <c:pt idx="5">
                  <c:v>-7.613900578871835E-2</c:v>
                </c:pt>
                <c:pt idx="6">
                  <c:v>2.6884091228566831E-2</c:v>
                </c:pt>
              </c:numCache>
            </c:numRef>
          </c:xVal>
          <c:yVal>
            <c:numRef>
              <c:f>Microwave!$B$203:$B$209</c:f>
              <c:numCache>
                <c:formatCode>General</c:formatCode>
                <c:ptCount val="7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B9D-494D-9EFB-00EFB4C6509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175240"/>
        <c:axId val="590153920"/>
      </c:scatterChart>
      <c:valAx>
        <c:axId val="59017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53920"/>
        <c:crosses val="autoZero"/>
        <c:crossBetween val="midCat"/>
      </c:valAx>
      <c:valAx>
        <c:axId val="590153920"/>
        <c:scaling>
          <c:orientation val="minMax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75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The variation of error with number of clusters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Microwave!$D$100:$D$103</c:f>
              <c:numCache>
                <c:formatCode>General</c:formatCode>
                <c:ptCount val="4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</c:numCache>
            </c:numRef>
          </c:xVal>
          <c:yVal>
            <c:numRef>
              <c:f>Microwave!$F$100:$F$103</c:f>
              <c:numCache>
                <c:formatCode>General</c:formatCode>
                <c:ptCount val="4"/>
                <c:pt idx="0">
                  <c:v>6908.3397125041911</c:v>
                </c:pt>
                <c:pt idx="1">
                  <c:v>4091.0783605351112</c:v>
                </c:pt>
                <c:pt idx="2">
                  <c:v>869.43863724241112</c:v>
                </c:pt>
                <c:pt idx="3">
                  <c:v>548.84644093279985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116-4A53-89CF-6267BAC294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3502464"/>
        <c:axId val="393502792"/>
      </c:scatterChart>
      <c:valAx>
        <c:axId val="39350246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Number of</a:t>
                </a:r>
                <a:r>
                  <a:rPr lang="en-CA" baseline="0"/>
                  <a:t> clusters</a:t>
                </a:r>
                <a:endParaRPr lang="en-CA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502792"/>
        <c:crosses val="autoZero"/>
        <c:crossBetween val="midCat"/>
        <c:majorUnit val="1"/>
      </c:valAx>
      <c:valAx>
        <c:axId val="393502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error</a:t>
                </a:r>
                <a:r>
                  <a:rPr lang="en-CA" baseline="30000"/>
                  <a:t>1/2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350246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CsBr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9312625291917248E-2"/>
          <c:y val="0.14393514396492921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(Microwave!$A$75:$A$98,Microwave!$A$102:$A$104)</c:f>
              <c:numCache>
                <c:formatCode>0.000</c:formatCode>
                <c:ptCount val="27"/>
                <c:pt idx="0">
                  <c:v>21218.66</c:v>
                </c:pt>
                <c:pt idx="1">
                  <c:v>21254.44</c:v>
                </c:pt>
                <c:pt idx="2">
                  <c:v>21292.400000000001</c:v>
                </c:pt>
                <c:pt idx="3">
                  <c:v>21366.36</c:v>
                </c:pt>
                <c:pt idx="4">
                  <c:v>21440.65</c:v>
                </c:pt>
                <c:pt idx="5">
                  <c:v>21514.48</c:v>
                </c:pt>
                <c:pt idx="6">
                  <c:v>21588.7</c:v>
                </c:pt>
                <c:pt idx="7">
                  <c:v>23061.38</c:v>
                </c:pt>
                <c:pt idx="8">
                  <c:v>23097.97</c:v>
                </c:pt>
                <c:pt idx="9">
                  <c:v>23140.61</c:v>
                </c:pt>
                <c:pt idx="10">
                  <c:v>23178.25</c:v>
                </c:pt>
                <c:pt idx="11">
                  <c:v>23220.22</c:v>
                </c:pt>
                <c:pt idx="12">
                  <c:v>23259.19</c:v>
                </c:pt>
                <c:pt idx="13">
                  <c:v>23299.79</c:v>
                </c:pt>
                <c:pt idx="14">
                  <c:v>23340.26</c:v>
                </c:pt>
                <c:pt idx="15">
                  <c:v>23379.53</c:v>
                </c:pt>
                <c:pt idx="16">
                  <c:v>23502.95</c:v>
                </c:pt>
                <c:pt idx="17">
                  <c:v>23583.87</c:v>
                </c:pt>
                <c:pt idx="18">
                  <c:v>23665.599999999999</c:v>
                </c:pt>
                <c:pt idx="19">
                  <c:v>23747.17</c:v>
                </c:pt>
                <c:pt idx="20">
                  <c:v>25504.69</c:v>
                </c:pt>
                <c:pt idx="21">
                  <c:v>25550.22</c:v>
                </c:pt>
                <c:pt idx="22">
                  <c:v>25648.95</c:v>
                </c:pt>
                <c:pt idx="23">
                  <c:v>25816.53</c:v>
                </c:pt>
                <c:pt idx="24">
                  <c:v>21382.241428572444</c:v>
                </c:pt>
                <c:pt idx="25">
                  <c:v>23344.368461715218</c:v>
                </c:pt>
                <c:pt idx="26">
                  <c:v>25630.097500044496</c:v>
                </c:pt>
              </c:numCache>
            </c:numRef>
          </c:xVal>
          <c:yVal>
            <c:numRef>
              <c:f>(Microwave!$B$75:$B$98,Microwave!$B$102:$B$104)</c:f>
              <c:numCache>
                <c:formatCode>General</c:formatCode>
                <c:ptCount val="27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1C3-4DD4-B528-6FAFB38109B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  <c:max val="26000"/>
          <c:min val="2100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Number of clusters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Clustering of 2B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Microwave!$D$118:$D$141</c:f>
              <c:numCache>
                <c:formatCode>General</c:formatCode>
                <c:ptCount val="24"/>
                <c:pt idx="0">
                  <c:v>2121.866</c:v>
                </c:pt>
                <c:pt idx="1">
                  <c:v>2125.444</c:v>
                </c:pt>
                <c:pt idx="2">
                  <c:v>2129.2400000000002</c:v>
                </c:pt>
                <c:pt idx="3">
                  <c:v>2136.636</c:v>
                </c:pt>
                <c:pt idx="4">
                  <c:v>2144.0650000000001</c:v>
                </c:pt>
                <c:pt idx="5">
                  <c:v>2151.4479999999999</c:v>
                </c:pt>
                <c:pt idx="6">
                  <c:v>2158.87</c:v>
                </c:pt>
                <c:pt idx="7">
                  <c:v>2096.4890909090909</c:v>
                </c:pt>
                <c:pt idx="8">
                  <c:v>2099.8154545454545</c:v>
                </c:pt>
                <c:pt idx="9">
                  <c:v>2103.6918181818182</c:v>
                </c:pt>
                <c:pt idx="10">
                  <c:v>2107.1136363636365</c:v>
                </c:pt>
                <c:pt idx="11">
                  <c:v>2110.929090909091</c:v>
                </c:pt>
                <c:pt idx="12">
                  <c:v>2114.471818181818</c:v>
                </c:pt>
                <c:pt idx="13">
                  <c:v>2118.1627272727274</c:v>
                </c:pt>
                <c:pt idx="14">
                  <c:v>2121.8418181818179</c:v>
                </c:pt>
                <c:pt idx="15">
                  <c:v>2125.411818181818</c:v>
                </c:pt>
                <c:pt idx="16">
                  <c:v>2136.6318181818183</c:v>
                </c:pt>
                <c:pt idx="17">
                  <c:v>2143.9881818181816</c:v>
                </c:pt>
                <c:pt idx="18">
                  <c:v>2151.4181818181819</c:v>
                </c:pt>
                <c:pt idx="19">
                  <c:v>2158.8336363636363</c:v>
                </c:pt>
                <c:pt idx="20">
                  <c:v>2125.3908333333334</c:v>
                </c:pt>
                <c:pt idx="21">
                  <c:v>2129.1849999999999</c:v>
                </c:pt>
                <c:pt idx="22">
                  <c:v>2137.4124999999999</c:v>
                </c:pt>
                <c:pt idx="23">
                  <c:v>2151.3775000000001</c:v>
                </c:pt>
              </c:numCache>
            </c:numRef>
          </c:xVal>
          <c:yVal>
            <c:numRef>
              <c:f>Microwave!$F$118:$F$141</c:f>
              <c:numCache>
                <c:formatCode>General</c:formatCode>
                <c:ptCount val="24"/>
                <c:pt idx="0">
                  <c:v>1</c:v>
                </c:pt>
                <c:pt idx="1">
                  <c:v>2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2</c:v>
                </c:pt>
                <c:pt idx="8">
                  <c:v>1</c:v>
                </c:pt>
                <c:pt idx="9">
                  <c:v>2</c:v>
                </c:pt>
                <c:pt idx="10">
                  <c:v>1</c:v>
                </c:pt>
                <c:pt idx="11">
                  <c:v>2</c:v>
                </c:pt>
                <c:pt idx="12">
                  <c:v>1</c:v>
                </c:pt>
                <c:pt idx="13">
                  <c:v>2</c:v>
                </c:pt>
                <c:pt idx="14">
                  <c:v>1</c:v>
                </c:pt>
                <c:pt idx="15">
                  <c:v>2</c:v>
                </c:pt>
                <c:pt idx="16">
                  <c:v>1</c:v>
                </c:pt>
                <c:pt idx="17">
                  <c:v>1</c:v>
                </c:pt>
                <c:pt idx="18">
                  <c:v>1</c:v>
                </c:pt>
                <c:pt idx="19">
                  <c:v>1</c:v>
                </c:pt>
                <c:pt idx="20">
                  <c:v>2</c:v>
                </c:pt>
                <c:pt idx="21">
                  <c:v>1</c:v>
                </c:pt>
                <c:pt idx="22">
                  <c:v>1</c:v>
                </c:pt>
                <c:pt idx="23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49-401A-8BCE-12570A1FAE58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Microwave!$D$118:$D$141</c:f>
              <c:numCache>
                <c:formatCode>General</c:formatCode>
                <c:ptCount val="24"/>
                <c:pt idx="0">
                  <c:v>2121.866</c:v>
                </c:pt>
                <c:pt idx="1">
                  <c:v>2125.444</c:v>
                </c:pt>
                <c:pt idx="2">
                  <c:v>2129.2400000000002</c:v>
                </c:pt>
                <c:pt idx="3">
                  <c:v>2136.636</c:v>
                </c:pt>
                <c:pt idx="4">
                  <c:v>2144.0650000000001</c:v>
                </c:pt>
                <c:pt idx="5">
                  <c:v>2151.4479999999999</c:v>
                </c:pt>
                <c:pt idx="6">
                  <c:v>2158.87</c:v>
                </c:pt>
                <c:pt idx="7">
                  <c:v>2096.4890909090909</c:v>
                </c:pt>
                <c:pt idx="8">
                  <c:v>2099.8154545454545</c:v>
                </c:pt>
                <c:pt idx="9">
                  <c:v>2103.6918181818182</c:v>
                </c:pt>
                <c:pt idx="10">
                  <c:v>2107.1136363636365</c:v>
                </c:pt>
                <c:pt idx="11">
                  <c:v>2110.929090909091</c:v>
                </c:pt>
                <c:pt idx="12">
                  <c:v>2114.471818181818</c:v>
                </c:pt>
                <c:pt idx="13">
                  <c:v>2118.1627272727274</c:v>
                </c:pt>
                <c:pt idx="14">
                  <c:v>2121.8418181818179</c:v>
                </c:pt>
                <c:pt idx="15">
                  <c:v>2125.411818181818</c:v>
                </c:pt>
                <c:pt idx="16">
                  <c:v>2136.6318181818183</c:v>
                </c:pt>
                <c:pt idx="17">
                  <c:v>2143.9881818181816</c:v>
                </c:pt>
                <c:pt idx="18">
                  <c:v>2151.4181818181819</c:v>
                </c:pt>
                <c:pt idx="19">
                  <c:v>2158.8336363636363</c:v>
                </c:pt>
                <c:pt idx="20">
                  <c:v>2125.3908333333334</c:v>
                </c:pt>
                <c:pt idx="21">
                  <c:v>2129.1849999999999</c:v>
                </c:pt>
                <c:pt idx="22">
                  <c:v>2137.4124999999999</c:v>
                </c:pt>
                <c:pt idx="23">
                  <c:v>2151.3775000000001</c:v>
                </c:pt>
              </c:numCache>
            </c:numRef>
          </c:xVal>
          <c:yVal>
            <c:numRef>
              <c:f>Microwave!$E$118:$E$141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47F-4DC9-B0AE-5D32B3686371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Microwave!$D$118:$D$141</c:f>
              <c:numCache>
                <c:formatCode>General</c:formatCode>
                <c:ptCount val="24"/>
                <c:pt idx="0">
                  <c:v>2121.866</c:v>
                </c:pt>
                <c:pt idx="1">
                  <c:v>2125.444</c:v>
                </c:pt>
                <c:pt idx="2">
                  <c:v>2129.2400000000002</c:v>
                </c:pt>
                <c:pt idx="3">
                  <c:v>2136.636</c:v>
                </c:pt>
                <c:pt idx="4">
                  <c:v>2144.0650000000001</c:v>
                </c:pt>
                <c:pt idx="5">
                  <c:v>2151.4479999999999</c:v>
                </c:pt>
                <c:pt idx="6">
                  <c:v>2158.87</c:v>
                </c:pt>
                <c:pt idx="7">
                  <c:v>2096.4890909090909</c:v>
                </c:pt>
                <c:pt idx="8">
                  <c:v>2099.8154545454545</c:v>
                </c:pt>
                <c:pt idx="9">
                  <c:v>2103.6918181818182</c:v>
                </c:pt>
                <c:pt idx="10">
                  <c:v>2107.1136363636365</c:v>
                </c:pt>
                <c:pt idx="11">
                  <c:v>2110.929090909091</c:v>
                </c:pt>
                <c:pt idx="12">
                  <c:v>2114.471818181818</c:v>
                </c:pt>
                <c:pt idx="13">
                  <c:v>2118.1627272727274</c:v>
                </c:pt>
                <c:pt idx="14">
                  <c:v>2121.8418181818179</c:v>
                </c:pt>
                <c:pt idx="15">
                  <c:v>2125.411818181818</c:v>
                </c:pt>
                <c:pt idx="16">
                  <c:v>2136.6318181818183</c:v>
                </c:pt>
                <c:pt idx="17">
                  <c:v>2143.9881818181816</c:v>
                </c:pt>
                <c:pt idx="18">
                  <c:v>2151.4181818181819</c:v>
                </c:pt>
                <c:pt idx="19">
                  <c:v>2158.8336363636363</c:v>
                </c:pt>
                <c:pt idx="20">
                  <c:v>2125.3908333333334</c:v>
                </c:pt>
                <c:pt idx="21">
                  <c:v>2129.1849999999999</c:v>
                </c:pt>
                <c:pt idx="22">
                  <c:v>2137.4124999999999</c:v>
                </c:pt>
                <c:pt idx="23">
                  <c:v>2151.3775000000001</c:v>
                </c:pt>
              </c:numCache>
            </c:numRef>
          </c:xVal>
          <c:yVal>
            <c:numRef>
              <c:f>Microwave!$G$118:$G$141</c:f>
              <c:numCache>
                <c:formatCode>General</c:formatCode>
                <c:ptCount val="24"/>
                <c:pt idx="0">
                  <c:v>1.2</c:v>
                </c:pt>
                <c:pt idx="1">
                  <c:v>2.2000000000000002</c:v>
                </c:pt>
                <c:pt idx="2">
                  <c:v>1.2</c:v>
                </c:pt>
                <c:pt idx="3">
                  <c:v>1.2</c:v>
                </c:pt>
                <c:pt idx="4">
                  <c:v>1.2</c:v>
                </c:pt>
                <c:pt idx="5">
                  <c:v>1.2</c:v>
                </c:pt>
                <c:pt idx="6">
                  <c:v>1.2</c:v>
                </c:pt>
                <c:pt idx="7">
                  <c:v>2.4</c:v>
                </c:pt>
                <c:pt idx="8">
                  <c:v>1.4</c:v>
                </c:pt>
                <c:pt idx="9">
                  <c:v>2.4</c:v>
                </c:pt>
                <c:pt idx="10">
                  <c:v>1.4</c:v>
                </c:pt>
                <c:pt idx="11">
                  <c:v>2.4</c:v>
                </c:pt>
                <c:pt idx="12">
                  <c:v>1.4</c:v>
                </c:pt>
                <c:pt idx="13">
                  <c:v>2.4</c:v>
                </c:pt>
                <c:pt idx="14">
                  <c:v>1.4</c:v>
                </c:pt>
                <c:pt idx="15">
                  <c:v>2.4</c:v>
                </c:pt>
                <c:pt idx="16">
                  <c:v>1.4</c:v>
                </c:pt>
                <c:pt idx="17">
                  <c:v>1.4</c:v>
                </c:pt>
                <c:pt idx="18">
                  <c:v>1.4</c:v>
                </c:pt>
                <c:pt idx="19">
                  <c:v>1.4</c:v>
                </c:pt>
                <c:pt idx="20">
                  <c:v>2.6</c:v>
                </c:pt>
                <c:pt idx="21">
                  <c:v>1.6</c:v>
                </c:pt>
                <c:pt idx="22">
                  <c:v>1.6</c:v>
                </c:pt>
                <c:pt idx="23">
                  <c:v>1.6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A285-4DDD-B877-61644E6A0B5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58449736"/>
        <c:axId val="458448752"/>
      </c:scatterChart>
      <c:valAx>
        <c:axId val="45844973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2B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448752"/>
        <c:crosses val="autoZero"/>
        <c:crossBetween val="midCat"/>
      </c:valAx>
      <c:valAx>
        <c:axId val="4584487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Isotopologue</a:t>
                </a:r>
              </a:p>
            </c:rich>
          </c:tx>
          <c:layout>
            <c:manualLayout>
              <c:xMode val="edge"/>
              <c:yMode val="edge"/>
              <c:x val="1.9981834695731154E-2"/>
              <c:y val="0.402294351084895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58449736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 1 Model 1 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Microwave!$F$177:$F$193</c:f>
              <c:numCache>
                <c:formatCode>0.000</c:formatCode>
                <c:ptCount val="17"/>
                <c:pt idx="0">
                  <c:v>-0.59364209725390538</c:v>
                </c:pt>
                <c:pt idx="1">
                  <c:v>-0.72600004421474296</c:v>
                </c:pt>
                <c:pt idx="2">
                  <c:v>-0.63835799118169234</c:v>
                </c:pt>
                <c:pt idx="3">
                  <c:v>-0.22071593814325752</c:v>
                </c:pt>
                <c:pt idx="4">
                  <c:v>-0.26307388510758756</c:v>
                </c:pt>
                <c:pt idx="5">
                  <c:v>8.4568167931138305E-2</c:v>
                </c:pt>
                <c:pt idx="6">
                  <c:v>0.56977491799625568</c:v>
                </c:pt>
                <c:pt idx="7">
                  <c:v>-0.40981882366031641</c:v>
                </c:pt>
                <c:pt idx="8">
                  <c:v>-0.72941256532430998</c:v>
                </c:pt>
                <c:pt idx="9">
                  <c:v>-0.91900630698364694</c:v>
                </c:pt>
                <c:pt idx="10">
                  <c:v>-0.74819379029941047</c:v>
                </c:pt>
                <c:pt idx="11">
                  <c:v>-1.0877875319602026</c:v>
                </c:pt>
                <c:pt idx="12">
                  <c:v>-0.61738127361968509</c:v>
                </c:pt>
                <c:pt idx="13">
                  <c:v>-0.30697501527538407</c:v>
                </c:pt>
                <c:pt idx="14">
                  <c:v>-1.531200053061184</c:v>
                </c:pt>
                <c:pt idx="15">
                  <c:v>8.5519704105790879</c:v>
                </c:pt>
                <c:pt idx="16">
                  <c:v>-1.161688662126835</c:v>
                </c:pt>
              </c:numCache>
            </c:numRef>
          </c:xVal>
          <c:yVal>
            <c:numRef>
              <c:f>Microwave!$D$177:$D$193</c:f>
              <c:numCache>
                <c:formatCode>General</c:formatCode>
                <c:ptCount val="17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4</c:v>
                </c:pt>
                <c:pt idx="15">
                  <c:v>3</c:v>
                </c:pt>
                <c:pt idx="1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83C-4A8F-B95C-0D23AC84A0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175240"/>
        <c:axId val="590153920"/>
      </c:scatterChart>
      <c:valAx>
        <c:axId val="59017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53920"/>
        <c:crosses val="autoZero"/>
        <c:crossBetween val="midCat"/>
      </c:valAx>
      <c:valAx>
        <c:axId val="59015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75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 1 Model 1 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Microwave!$F$177:$F$193</c:f>
              <c:numCache>
                <c:formatCode>0.000</c:formatCode>
                <c:ptCount val="17"/>
                <c:pt idx="0">
                  <c:v>-0.59364209725390538</c:v>
                </c:pt>
                <c:pt idx="1">
                  <c:v>-0.72600004421474296</c:v>
                </c:pt>
                <c:pt idx="2">
                  <c:v>-0.63835799118169234</c:v>
                </c:pt>
                <c:pt idx="3">
                  <c:v>-0.22071593814325752</c:v>
                </c:pt>
                <c:pt idx="4">
                  <c:v>-0.26307388510758756</c:v>
                </c:pt>
                <c:pt idx="5">
                  <c:v>8.4568167931138305E-2</c:v>
                </c:pt>
                <c:pt idx="6">
                  <c:v>0.56977491799625568</c:v>
                </c:pt>
                <c:pt idx="7">
                  <c:v>-0.40981882366031641</c:v>
                </c:pt>
                <c:pt idx="8">
                  <c:v>-0.72941256532430998</c:v>
                </c:pt>
                <c:pt idx="9">
                  <c:v>-0.91900630698364694</c:v>
                </c:pt>
                <c:pt idx="10">
                  <c:v>-0.74819379029941047</c:v>
                </c:pt>
                <c:pt idx="11">
                  <c:v>-1.0877875319602026</c:v>
                </c:pt>
                <c:pt idx="12">
                  <c:v>-0.61738127361968509</c:v>
                </c:pt>
                <c:pt idx="13">
                  <c:v>-0.30697501527538407</c:v>
                </c:pt>
                <c:pt idx="14">
                  <c:v>-1.531200053061184</c:v>
                </c:pt>
                <c:pt idx="15">
                  <c:v>8.5519704105790879</c:v>
                </c:pt>
                <c:pt idx="16">
                  <c:v>-1.161688662126835</c:v>
                </c:pt>
              </c:numCache>
            </c:numRef>
          </c:xVal>
          <c:yVal>
            <c:numRef>
              <c:f>Microwave!$B$177:$B$193</c:f>
              <c:numCache>
                <c:formatCode>General</c:formatCode>
                <c:ptCount val="17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457-4151-B34D-2E544CB61BB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175240"/>
        <c:axId val="590153920"/>
      </c:scatterChart>
      <c:valAx>
        <c:axId val="59017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53920"/>
        <c:crosses val="autoZero"/>
        <c:crossBetween val="midCat"/>
      </c:valAx>
      <c:valAx>
        <c:axId val="590153920"/>
        <c:scaling>
          <c:orientation val="minMax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75240"/>
        <c:crosses val="autoZero"/>
        <c:crossBetween val="midCat"/>
        <c:majorUnit val="1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 1 Model 1a 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5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74-44A3-9080-6B9FA50F7FF8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numRef>
              <c:f>Microwave!$K$177:$K$193</c:f>
              <c:numCache>
                <c:formatCode>0.000</c:formatCode>
                <c:ptCount val="17"/>
                <c:pt idx="0">
                  <c:v>-4.4658714021352353E-2</c:v>
                </c:pt>
                <c:pt idx="1">
                  <c:v>-0.14766290238912916</c:v>
                </c:pt>
                <c:pt idx="2">
                  <c:v>-3.0667090752103832E-2</c:v>
                </c:pt>
                <c:pt idx="3">
                  <c:v>0.41632872087575379</c:v>
                </c:pt>
                <c:pt idx="4">
                  <c:v>0.4033245325081225</c:v>
                </c:pt>
                <c:pt idx="5">
                  <c:v>0.78032034414354712</c:v>
                </c:pt>
                <c:pt idx="6">
                  <c:v>1.0767892361873237</c:v>
                </c:pt>
                <c:pt idx="7">
                  <c:v>0.12948462897838908</c:v>
                </c:pt>
                <c:pt idx="8">
                  <c:v>-0.15781997822341509</c:v>
                </c:pt>
                <c:pt idx="9">
                  <c:v>-0.31512458542783861</c:v>
                </c:pt>
                <c:pt idx="10">
                  <c:v>-7.9733799830137286E-2</c:v>
                </c:pt>
                <c:pt idx="11">
                  <c:v>-0.38703840703965398</c:v>
                </c:pt>
                <c:pt idx="12">
                  <c:v>0.11565698575941497</c:v>
                </c:pt>
                <c:pt idx="13">
                  <c:v>0.45835237855499145</c:v>
                </c:pt>
                <c:pt idx="14">
                  <c:v>-0.83719548286535428</c:v>
                </c:pt>
                <c:pt idx="15">
                  <c:v>-0.71880050890467828</c:v>
                </c:pt>
                <c:pt idx="16">
                  <c:v>-0.3620105609879829</c:v>
                </c:pt>
              </c:numCache>
            </c:numRef>
          </c:xVal>
          <c:yVal>
            <c:numRef>
              <c:f>Microwave!$D$177:$D$193</c:f>
              <c:numCache>
                <c:formatCode>General</c:formatCode>
                <c:ptCount val="17"/>
                <c:pt idx="0">
                  <c:v>5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8</c:v>
                </c:pt>
                <c:pt idx="7">
                  <c:v>7</c:v>
                </c:pt>
                <c:pt idx="8">
                  <c:v>6</c:v>
                </c:pt>
                <c:pt idx="9">
                  <c:v>5</c:v>
                </c:pt>
                <c:pt idx="10">
                  <c:v>3</c:v>
                </c:pt>
                <c:pt idx="11">
                  <c:v>2</c:v>
                </c:pt>
                <c:pt idx="12">
                  <c:v>1</c:v>
                </c:pt>
                <c:pt idx="13">
                  <c:v>0</c:v>
                </c:pt>
                <c:pt idx="14">
                  <c:v>4</c:v>
                </c:pt>
                <c:pt idx="15">
                  <c:v>3</c:v>
                </c:pt>
                <c:pt idx="16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4074-44A3-9080-6B9FA50F7FF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175240"/>
        <c:axId val="590153920"/>
      </c:scatterChart>
      <c:valAx>
        <c:axId val="59017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53920"/>
        <c:crosses val="autoZero"/>
        <c:crossBetween val="midCat"/>
      </c:valAx>
      <c:valAx>
        <c:axId val="59015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75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 1 Model 1a 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dLbl>
              <c:idx val="15"/>
              <c:showLegendKey val="0"/>
              <c:showVal val="1"/>
              <c:showCatName val="1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40F-4E81-88B1-BDB82E7C20A3}"/>
                </c:ext>
              </c:extLst>
            </c:dLbl>
            <c:spPr>
              <a:solidFill>
                <a:sysClr val="window" lastClr="FFFFFF"/>
              </a:solidFill>
              <a:ln>
                <a:solidFill>
                  <a:sysClr val="windowText" lastClr="000000">
                    <a:lumMod val="25000"/>
                    <a:lumOff val="75000"/>
                  </a:sysClr>
                </a:solidFill>
              </a:ln>
              <a:effectLst/>
            </c:spPr>
            <c:txPr>
              <a:bodyPr rot="0" spcFirstLastPara="1" vertOverflow="clip" horzOverflow="clip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dk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wedgeRectCallout">
                    <a:avLst/>
                  </a:prstGeom>
                  <a:noFill/>
                  <a:ln>
                    <a:noFill/>
                  </a:ln>
                </c15:spPr>
                <c15:showLeaderLines val="0"/>
              </c:ext>
            </c:extLst>
          </c:dLbls>
          <c:xVal>
            <c:numRef>
              <c:f>Microwave!$K$177:$K$193</c:f>
              <c:numCache>
                <c:formatCode>0.000</c:formatCode>
                <c:ptCount val="17"/>
                <c:pt idx="0">
                  <c:v>-4.4658714021352353E-2</c:v>
                </c:pt>
                <c:pt idx="1">
                  <c:v>-0.14766290238912916</c:v>
                </c:pt>
                <c:pt idx="2">
                  <c:v>-3.0667090752103832E-2</c:v>
                </c:pt>
                <c:pt idx="3">
                  <c:v>0.41632872087575379</c:v>
                </c:pt>
                <c:pt idx="4">
                  <c:v>0.4033245325081225</c:v>
                </c:pt>
                <c:pt idx="5">
                  <c:v>0.78032034414354712</c:v>
                </c:pt>
                <c:pt idx="6">
                  <c:v>1.0767892361873237</c:v>
                </c:pt>
                <c:pt idx="7">
                  <c:v>0.12948462897838908</c:v>
                </c:pt>
                <c:pt idx="8">
                  <c:v>-0.15781997822341509</c:v>
                </c:pt>
                <c:pt idx="9">
                  <c:v>-0.31512458542783861</c:v>
                </c:pt>
                <c:pt idx="10">
                  <c:v>-7.9733799830137286E-2</c:v>
                </c:pt>
                <c:pt idx="11">
                  <c:v>-0.38703840703965398</c:v>
                </c:pt>
                <c:pt idx="12">
                  <c:v>0.11565698575941497</c:v>
                </c:pt>
                <c:pt idx="13">
                  <c:v>0.45835237855499145</c:v>
                </c:pt>
                <c:pt idx="14">
                  <c:v>-0.83719548286535428</c:v>
                </c:pt>
                <c:pt idx="15">
                  <c:v>-0.71880050890467828</c:v>
                </c:pt>
                <c:pt idx="16">
                  <c:v>-0.3620105609879829</c:v>
                </c:pt>
              </c:numCache>
            </c:numRef>
          </c:xVal>
          <c:yVal>
            <c:numRef>
              <c:f>Microwave!$B$177:$B$193</c:f>
              <c:numCache>
                <c:formatCode>General</c:formatCode>
                <c:ptCount val="17"/>
                <c:pt idx="0">
                  <c:v>9</c:v>
                </c:pt>
                <c:pt idx="1">
                  <c:v>9</c:v>
                </c:pt>
                <c:pt idx="2">
                  <c:v>9</c:v>
                </c:pt>
                <c:pt idx="3">
                  <c:v>9</c:v>
                </c:pt>
                <c:pt idx="4">
                  <c:v>9</c:v>
                </c:pt>
                <c:pt idx="5">
                  <c:v>9</c:v>
                </c:pt>
                <c:pt idx="6">
                  <c:v>10</c:v>
                </c:pt>
                <c:pt idx="7">
                  <c:v>10</c:v>
                </c:pt>
                <c:pt idx="8">
                  <c:v>10</c:v>
                </c:pt>
                <c:pt idx="9">
                  <c:v>10</c:v>
                </c:pt>
                <c:pt idx="10">
                  <c:v>10</c:v>
                </c:pt>
                <c:pt idx="11">
                  <c:v>10</c:v>
                </c:pt>
                <c:pt idx="12">
                  <c:v>10</c:v>
                </c:pt>
                <c:pt idx="13">
                  <c:v>10</c:v>
                </c:pt>
                <c:pt idx="14">
                  <c:v>11</c:v>
                </c:pt>
                <c:pt idx="15">
                  <c:v>11</c:v>
                </c:pt>
                <c:pt idx="16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140F-4E81-88B1-BDB82E7C20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175240"/>
        <c:axId val="590153920"/>
      </c:scatterChart>
      <c:valAx>
        <c:axId val="59017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53920"/>
        <c:crosses val="autoZero"/>
        <c:crossBetween val="midCat"/>
      </c:valAx>
      <c:valAx>
        <c:axId val="590153920"/>
        <c:scaling>
          <c:orientation val="minMax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75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 2 Model 1 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0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6-563B-4FD7-A337-516C179D339F}"/>
              </c:ext>
            </c:extLst>
          </c:dPt>
          <c:dPt>
            <c:idx val="6"/>
            <c:marker>
              <c:symbol val="triangle"/>
              <c:size val="5"/>
              <c:spPr>
                <a:solidFill>
                  <a:schemeClr val="accent1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  <c:extLst>
              <c:ext xmlns:c16="http://schemas.microsoft.com/office/drawing/2014/chart" uri="{C3380CC4-5D6E-409C-BE32-E72D297353CC}">
                <c16:uniqueId val="{00000005-563B-4FD7-A337-516C179D339F}"/>
              </c:ext>
            </c:extLst>
          </c:dPt>
          <c:xVal>
            <c:numRef>
              <c:f>Microwave!$F$203:$F$209</c:f>
              <c:numCache>
                <c:formatCode>0.000</c:formatCode>
                <c:ptCount val="7"/>
                <c:pt idx="0">
                  <c:v>0.37006721716170432</c:v>
                </c:pt>
                <c:pt idx="1">
                  <c:v>0.1949756083158718</c:v>
                </c:pt>
                <c:pt idx="2">
                  <c:v>-0.1479998090362642</c:v>
                </c:pt>
                <c:pt idx="3">
                  <c:v>-0.11097522639829549</c:v>
                </c:pt>
                <c:pt idx="4">
                  <c:v>-0.11395064375756192</c:v>
                </c:pt>
                <c:pt idx="5">
                  <c:v>5.3073938877787441E-2</c:v>
                </c:pt>
                <c:pt idx="6">
                  <c:v>-0.1939193394027825</c:v>
                </c:pt>
              </c:numCache>
            </c:numRef>
          </c:xVal>
          <c:yVal>
            <c:numRef>
              <c:f>Microwave!$D$203:$D$209</c:f>
              <c:numCache>
                <c:formatCode>General</c:formatCode>
                <c:ptCount val="7"/>
                <c:pt idx="0">
                  <c:v>0</c:v>
                </c:pt>
                <c:pt idx="1">
                  <c:v>4</c:v>
                </c:pt>
                <c:pt idx="2">
                  <c:v>3</c:v>
                </c:pt>
                <c:pt idx="3">
                  <c:v>2</c:v>
                </c:pt>
                <c:pt idx="4">
                  <c:v>1</c:v>
                </c:pt>
                <c:pt idx="5">
                  <c:v>0</c:v>
                </c:pt>
                <c:pt idx="6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63B-4FD7-A337-516C179D33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175240"/>
        <c:axId val="590153920"/>
      </c:scatterChart>
      <c:valAx>
        <c:axId val="59017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53920"/>
        <c:crosses val="autoZero"/>
        <c:crossBetween val="midCat"/>
      </c:valAx>
      <c:valAx>
        <c:axId val="59015392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v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75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Species 2 Model 1 Deviations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Microwave!$F$203:$F$209</c:f>
              <c:numCache>
                <c:formatCode>0.000</c:formatCode>
                <c:ptCount val="7"/>
                <c:pt idx="0">
                  <c:v>0.37006721716170432</c:v>
                </c:pt>
                <c:pt idx="1">
                  <c:v>0.1949756083158718</c:v>
                </c:pt>
                <c:pt idx="2">
                  <c:v>-0.1479998090362642</c:v>
                </c:pt>
                <c:pt idx="3">
                  <c:v>-0.11097522639829549</c:v>
                </c:pt>
                <c:pt idx="4">
                  <c:v>-0.11395064375756192</c:v>
                </c:pt>
                <c:pt idx="5">
                  <c:v>5.3073938877787441E-2</c:v>
                </c:pt>
                <c:pt idx="6">
                  <c:v>-0.1939193394027825</c:v>
                </c:pt>
              </c:numCache>
            </c:numRef>
          </c:xVal>
          <c:yVal>
            <c:numRef>
              <c:f>Microwave!$B$203:$B$209</c:f>
              <c:numCache>
                <c:formatCode>General</c:formatCode>
                <c:ptCount val="7"/>
                <c:pt idx="0">
                  <c:v>9</c:v>
                </c:pt>
                <c:pt idx="1">
                  <c:v>10</c:v>
                </c:pt>
                <c:pt idx="2">
                  <c:v>10</c:v>
                </c:pt>
                <c:pt idx="3">
                  <c:v>10</c:v>
                </c:pt>
                <c:pt idx="4">
                  <c:v>10</c:v>
                </c:pt>
                <c:pt idx="5">
                  <c:v>10</c:v>
                </c:pt>
                <c:pt idx="6">
                  <c:v>11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A8B-4E47-B7E4-11BAD862D8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90175240"/>
        <c:axId val="590153920"/>
      </c:scatterChart>
      <c:valAx>
        <c:axId val="590175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Deviation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53920"/>
        <c:crosses val="autoZero"/>
        <c:crossBetween val="midCat"/>
      </c:valAx>
      <c:valAx>
        <c:axId val="590153920"/>
        <c:scaling>
          <c:orientation val="minMax"/>
          <c:min val="8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J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9017524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228600</xdr:colOff>
      <xdr:row>12</xdr:row>
      <xdr:rowOff>166687</xdr:rowOff>
    </xdr:from>
    <xdr:to>
      <xdr:col>14</xdr:col>
      <xdr:colOff>514350</xdr:colOff>
      <xdr:row>41</xdr:row>
      <xdr:rowOff>133350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723900</xdr:colOff>
      <xdr:row>74</xdr:row>
      <xdr:rowOff>133350</xdr:rowOff>
    </xdr:from>
    <xdr:to>
      <xdr:col>10</xdr:col>
      <xdr:colOff>9525</xdr:colOff>
      <xdr:row>91</xdr:row>
      <xdr:rowOff>104775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7</xdr:col>
      <xdr:colOff>209549</xdr:colOff>
      <xdr:row>123</xdr:row>
      <xdr:rowOff>66675</xdr:rowOff>
    </xdr:from>
    <xdr:to>
      <xdr:col>14</xdr:col>
      <xdr:colOff>342900</xdr:colOff>
      <xdr:row>140</xdr:row>
      <xdr:rowOff>57149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223</xdr:row>
      <xdr:rowOff>42862</xdr:rowOff>
    </xdr:from>
    <xdr:to>
      <xdr:col>5</xdr:col>
      <xdr:colOff>152400</xdr:colOff>
      <xdr:row>237</xdr:row>
      <xdr:rowOff>119062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5</xdr:col>
      <xdr:colOff>266700</xdr:colOff>
      <xdr:row>223</xdr:row>
      <xdr:rowOff>38100</xdr:rowOff>
    </xdr:from>
    <xdr:to>
      <xdr:col>11</xdr:col>
      <xdr:colOff>523875</xdr:colOff>
      <xdr:row>237</xdr:row>
      <xdr:rowOff>114300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0</xdr:colOff>
      <xdr:row>238</xdr:row>
      <xdr:rowOff>9525</xdr:rowOff>
    </xdr:from>
    <xdr:to>
      <xdr:col>5</xdr:col>
      <xdr:colOff>152400</xdr:colOff>
      <xdr:row>252</xdr:row>
      <xdr:rowOff>85725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5</xdr:col>
      <xdr:colOff>247650</xdr:colOff>
      <xdr:row>238</xdr:row>
      <xdr:rowOff>38100</xdr:rowOff>
    </xdr:from>
    <xdr:to>
      <xdr:col>11</xdr:col>
      <xdr:colOff>504825</xdr:colOff>
      <xdr:row>252</xdr:row>
      <xdr:rowOff>114300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628650</xdr:colOff>
      <xdr:row>238</xdr:row>
      <xdr:rowOff>66675</xdr:rowOff>
    </xdr:from>
    <xdr:to>
      <xdr:col>18</xdr:col>
      <xdr:colOff>57150</xdr:colOff>
      <xdr:row>252</xdr:row>
      <xdr:rowOff>142875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18</xdr:col>
      <xdr:colOff>161925</xdr:colOff>
      <xdr:row>238</xdr:row>
      <xdr:rowOff>76200</xdr:rowOff>
    </xdr:from>
    <xdr:to>
      <xdr:col>25</xdr:col>
      <xdr:colOff>466725</xdr:colOff>
      <xdr:row>252</xdr:row>
      <xdr:rowOff>152400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19050</xdr:colOff>
      <xdr:row>253</xdr:row>
      <xdr:rowOff>0</xdr:rowOff>
    </xdr:from>
    <xdr:to>
      <xdr:col>5</xdr:col>
      <xdr:colOff>171450</xdr:colOff>
      <xdr:row>267</xdr:row>
      <xdr:rowOff>76200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5</xdr:col>
      <xdr:colOff>257175</xdr:colOff>
      <xdr:row>253</xdr:row>
      <xdr:rowOff>0</xdr:rowOff>
    </xdr:from>
    <xdr:to>
      <xdr:col>11</xdr:col>
      <xdr:colOff>514350</xdr:colOff>
      <xdr:row>267</xdr:row>
      <xdr:rowOff>76200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11</xdr:col>
      <xdr:colOff>609600</xdr:colOff>
      <xdr:row>252</xdr:row>
      <xdr:rowOff>180975</xdr:rowOff>
    </xdr:from>
    <xdr:to>
      <xdr:col>18</xdr:col>
      <xdr:colOff>38100</xdr:colOff>
      <xdr:row>267</xdr:row>
      <xdr:rowOff>66675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18</xdr:col>
      <xdr:colOff>171450</xdr:colOff>
      <xdr:row>253</xdr:row>
      <xdr:rowOff>0</xdr:rowOff>
    </xdr:from>
    <xdr:to>
      <xdr:col>25</xdr:col>
      <xdr:colOff>476250</xdr:colOff>
      <xdr:row>267</xdr:row>
      <xdr:rowOff>76200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19050</xdr:colOff>
      <xdr:row>268</xdr:row>
      <xdr:rowOff>0</xdr:rowOff>
    </xdr:from>
    <xdr:to>
      <xdr:col>5</xdr:col>
      <xdr:colOff>171450</xdr:colOff>
      <xdr:row>282</xdr:row>
      <xdr:rowOff>76200</xdr:rowOff>
    </xdr:to>
    <xdr:graphicFrame macro="">
      <xdr:nvGraphicFramePr>
        <xdr:cNvPr id="16" name="Chart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5</xdr:col>
      <xdr:colOff>266700</xdr:colOff>
      <xdr:row>267</xdr:row>
      <xdr:rowOff>180975</xdr:rowOff>
    </xdr:from>
    <xdr:to>
      <xdr:col>11</xdr:col>
      <xdr:colOff>523875</xdr:colOff>
      <xdr:row>282</xdr:row>
      <xdr:rowOff>66675</xdr:rowOff>
    </xdr:to>
    <xdr:graphicFrame macro="">
      <xdr:nvGraphicFramePr>
        <xdr:cNvPr id="17" name="Chart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11</xdr:col>
      <xdr:colOff>628650</xdr:colOff>
      <xdr:row>267</xdr:row>
      <xdr:rowOff>161925</xdr:rowOff>
    </xdr:from>
    <xdr:to>
      <xdr:col>18</xdr:col>
      <xdr:colOff>57150</xdr:colOff>
      <xdr:row>282</xdr:row>
      <xdr:rowOff>47625</xdr:rowOff>
    </xdr:to>
    <xdr:graphicFrame macro="">
      <xdr:nvGraphicFramePr>
        <xdr:cNvPr id="18" name="Chart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18</xdr:col>
      <xdr:colOff>171450</xdr:colOff>
      <xdr:row>268</xdr:row>
      <xdr:rowOff>0</xdr:rowOff>
    </xdr:from>
    <xdr:to>
      <xdr:col>25</xdr:col>
      <xdr:colOff>476250</xdr:colOff>
      <xdr:row>282</xdr:row>
      <xdr:rowOff>76200</xdr:rowOff>
    </xdr:to>
    <xdr:graphicFrame macro="">
      <xdr:nvGraphicFramePr>
        <xdr:cNvPr id="19" name="Chart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0</xdr:colOff>
      <xdr:row>283</xdr:row>
      <xdr:rowOff>0</xdr:rowOff>
    </xdr:from>
    <xdr:to>
      <xdr:col>5</xdr:col>
      <xdr:colOff>152400</xdr:colOff>
      <xdr:row>297</xdr:row>
      <xdr:rowOff>76200</xdr:rowOff>
    </xdr:to>
    <xdr:graphicFrame macro="">
      <xdr:nvGraphicFramePr>
        <xdr:cNvPr id="20" name="Chart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5</xdr:col>
      <xdr:colOff>238125</xdr:colOff>
      <xdr:row>282</xdr:row>
      <xdr:rowOff>171450</xdr:rowOff>
    </xdr:from>
    <xdr:to>
      <xdr:col>11</xdr:col>
      <xdr:colOff>495300</xdr:colOff>
      <xdr:row>297</xdr:row>
      <xdr:rowOff>57150</xdr:rowOff>
    </xdr:to>
    <xdr:graphicFrame macro="">
      <xdr:nvGraphicFramePr>
        <xdr:cNvPr id="21" name="Chart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11</xdr:col>
      <xdr:colOff>638175</xdr:colOff>
      <xdr:row>283</xdr:row>
      <xdr:rowOff>0</xdr:rowOff>
    </xdr:from>
    <xdr:to>
      <xdr:col>18</xdr:col>
      <xdr:colOff>66675</xdr:colOff>
      <xdr:row>297</xdr:row>
      <xdr:rowOff>76200</xdr:rowOff>
    </xdr:to>
    <xdr:graphicFrame macro="">
      <xdr:nvGraphicFramePr>
        <xdr:cNvPr id="22" name="Chart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18</xdr:col>
      <xdr:colOff>180975</xdr:colOff>
      <xdr:row>283</xdr:row>
      <xdr:rowOff>0</xdr:rowOff>
    </xdr:from>
    <xdr:to>
      <xdr:col>25</xdr:col>
      <xdr:colOff>485775</xdr:colOff>
      <xdr:row>297</xdr:row>
      <xdr:rowOff>76200</xdr:rowOff>
    </xdr:to>
    <xdr:graphicFrame macro="">
      <xdr:nvGraphicFramePr>
        <xdr:cNvPr id="23" name="Chart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11</xdr:col>
      <xdr:colOff>66675</xdr:colOff>
      <xdr:row>94</xdr:row>
      <xdr:rowOff>42862</xdr:rowOff>
    </xdr:from>
    <xdr:to>
      <xdr:col>17</xdr:col>
      <xdr:colOff>104775</xdr:colOff>
      <xdr:row>108</xdr:row>
      <xdr:rowOff>90487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11</xdr:col>
      <xdr:colOff>0</xdr:colOff>
      <xdr:row>75</xdr:row>
      <xdr:rowOff>0</xdr:rowOff>
    </xdr:from>
    <xdr:to>
      <xdr:col>18</xdr:col>
      <xdr:colOff>352425</xdr:colOff>
      <xdr:row>91</xdr:row>
      <xdr:rowOff>161925</xdr:rowOff>
    </xdr:to>
    <xdr:graphicFrame macro="">
      <xdr:nvGraphicFramePr>
        <xdr:cNvPr id="24" name="Chart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22"/>
  <sheetViews>
    <sheetView tabSelected="1" topLeftCell="A286" workbookViewId="0">
      <selection activeCell="A222" sqref="A222"/>
    </sheetView>
  </sheetViews>
  <sheetFormatPr defaultRowHeight="15" x14ac:dyDescent="0.25"/>
  <cols>
    <col min="1" max="1" width="9.5703125" bestFit="1" customWidth="1"/>
    <col min="2" max="2" width="15.140625" customWidth="1"/>
    <col min="3" max="3" width="12.140625" bestFit="1" customWidth="1"/>
    <col min="4" max="4" width="17.85546875" bestFit="1" customWidth="1"/>
    <col min="5" max="5" width="11.5703125" bestFit="1" customWidth="1"/>
    <col min="6" max="6" width="9.42578125" customWidth="1"/>
    <col min="7" max="7" width="13.42578125" customWidth="1"/>
    <col min="8" max="8" width="12" customWidth="1"/>
    <col min="9" max="9" width="11.5703125" bestFit="1" customWidth="1"/>
    <col min="12" max="12" width="12.42578125" customWidth="1"/>
    <col min="13" max="13" width="12.140625" customWidth="1"/>
    <col min="14" max="14" width="12.5703125" customWidth="1"/>
    <col min="15" max="15" width="12.5703125" bestFit="1" customWidth="1"/>
    <col min="18" max="18" width="13.140625" customWidth="1"/>
    <col min="19" max="19" width="12" customWidth="1"/>
    <col min="20" max="20" width="13.28515625" customWidth="1"/>
    <col min="21" max="21" width="14.42578125" customWidth="1"/>
    <col min="22" max="22" width="12.28515625" customWidth="1"/>
  </cols>
  <sheetData>
    <row r="1" spans="1:5" x14ac:dyDescent="0.25">
      <c r="A1" t="s">
        <v>6</v>
      </c>
    </row>
    <row r="3" spans="1:5" x14ac:dyDescent="0.25">
      <c r="A3" t="s">
        <v>7</v>
      </c>
    </row>
    <row r="4" spans="1:5" x14ac:dyDescent="0.25">
      <c r="B4" t="s">
        <v>1</v>
      </c>
      <c r="C4" t="s">
        <v>49</v>
      </c>
      <c r="D4" t="s">
        <v>2</v>
      </c>
      <c r="E4" t="s">
        <v>3</v>
      </c>
    </row>
    <row r="5" spans="1:5" x14ac:dyDescent="0.25">
      <c r="A5" t="s">
        <v>9</v>
      </c>
      <c r="B5" s="2">
        <v>132.90545193299999</v>
      </c>
      <c r="C5" s="3">
        <v>2.4E-8</v>
      </c>
      <c r="D5" s="4">
        <v>100</v>
      </c>
      <c r="E5" s="5">
        <v>3.5</v>
      </c>
    </row>
    <row r="6" spans="1:5" x14ac:dyDescent="0.25">
      <c r="A6" t="s">
        <v>4</v>
      </c>
      <c r="B6" s="2">
        <v>78.918337100000002</v>
      </c>
      <c r="C6" s="3">
        <v>2.0999999999999998E-6</v>
      </c>
      <c r="D6" s="4">
        <v>50.69</v>
      </c>
      <c r="E6" s="5">
        <v>1.5</v>
      </c>
    </row>
    <row r="7" spans="1:5" x14ac:dyDescent="0.25">
      <c r="A7" t="s">
        <v>5</v>
      </c>
      <c r="B7" s="2">
        <v>80.916290599999996</v>
      </c>
      <c r="C7" s="3">
        <v>2.0999999999999998E-6</v>
      </c>
      <c r="D7" s="4">
        <v>49.31</v>
      </c>
      <c r="E7" s="5">
        <v>1.5</v>
      </c>
    </row>
    <row r="8" spans="1:5" x14ac:dyDescent="0.25">
      <c r="B8" s="1">
        <f>B5*B6/(B5+B6)</f>
        <v>49.516049665424084</v>
      </c>
    </row>
    <row r="9" spans="1:5" x14ac:dyDescent="0.25">
      <c r="B9" s="1">
        <f>B5*B7/(B5+B7)</f>
        <v>50.295241463927439</v>
      </c>
    </row>
    <row r="10" spans="1:5" x14ac:dyDescent="0.25">
      <c r="B10" s="1"/>
    </row>
    <row r="11" spans="1:5" s="9" customFormat="1" x14ac:dyDescent="0.25">
      <c r="A11" s="9" t="s">
        <v>45</v>
      </c>
      <c r="B11" s="10"/>
    </row>
    <row r="12" spans="1:5" x14ac:dyDescent="0.25">
      <c r="B12" s="1"/>
    </row>
    <row r="13" spans="1:5" x14ac:dyDescent="0.25">
      <c r="A13" t="s">
        <v>0</v>
      </c>
      <c r="B13" t="s">
        <v>49</v>
      </c>
    </row>
    <row r="14" spans="1:5" x14ac:dyDescent="0.25">
      <c r="A14" s="6">
        <v>21218.66</v>
      </c>
      <c r="B14">
        <v>0.2</v>
      </c>
      <c r="C14">
        <v>1</v>
      </c>
    </row>
    <row r="15" spans="1:5" x14ac:dyDescent="0.25">
      <c r="A15" s="6">
        <v>21254.44</v>
      </c>
      <c r="B15">
        <v>0.1</v>
      </c>
      <c r="C15">
        <v>1</v>
      </c>
    </row>
    <row r="16" spans="1:5" x14ac:dyDescent="0.25">
      <c r="A16" s="6">
        <v>21292.400000000001</v>
      </c>
      <c r="B16">
        <v>0.2</v>
      </c>
      <c r="C16">
        <v>1</v>
      </c>
    </row>
    <row r="17" spans="1:3" x14ac:dyDescent="0.25">
      <c r="A17" s="6">
        <v>21366.36</v>
      </c>
      <c r="B17">
        <v>0.2</v>
      </c>
      <c r="C17">
        <v>1</v>
      </c>
    </row>
    <row r="18" spans="1:3" x14ac:dyDescent="0.25">
      <c r="A18" s="6">
        <v>21440.65</v>
      </c>
      <c r="B18">
        <v>0.2</v>
      </c>
      <c r="C18">
        <v>1</v>
      </c>
    </row>
    <row r="19" spans="1:3" x14ac:dyDescent="0.25">
      <c r="A19" s="6">
        <v>21514.48</v>
      </c>
      <c r="B19">
        <v>0.2</v>
      </c>
      <c r="C19">
        <v>1</v>
      </c>
    </row>
    <row r="20" spans="1:3" x14ac:dyDescent="0.25">
      <c r="A20" s="6">
        <v>21588.7</v>
      </c>
      <c r="B20">
        <v>0.1</v>
      </c>
      <c r="C20">
        <v>1</v>
      </c>
    </row>
    <row r="21" spans="1:3" x14ac:dyDescent="0.25">
      <c r="A21" s="6">
        <v>23061.38</v>
      </c>
      <c r="B21">
        <v>0.2</v>
      </c>
      <c r="C21">
        <v>1</v>
      </c>
    </row>
    <row r="22" spans="1:3" x14ac:dyDescent="0.25">
      <c r="A22" s="6">
        <v>23097.97</v>
      </c>
      <c r="B22">
        <v>0.2</v>
      </c>
      <c r="C22">
        <v>1</v>
      </c>
    </row>
    <row r="23" spans="1:3" x14ac:dyDescent="0.25">
      <c r="A23" s="6">
        <v>23140.61</v>
      </c>
      <c r="B23">
        <v>0.2</v>
      </c>
      <c r="C23">
        <v>1</v>
      </c>
    </row>
    <row r="24" spans="1:3" x14ac:dyDescent="0.25">
      <c r="A24" s="6">
        <v>23178.25</v>
      </c>
      <c r="B24">
        <v>0.2</v>
      </c>
      <c r="C24">
        <v>1</v>
      </c>
    </row>
    <row r="25" spans="1:3" x14ac:dyDescent="0.25">
      <c r="A25" s="6">
        <v>23220.22</v>
      </c>
      <c r="B25">
        <v>0.2</v>
      </c>
      <c r="C25">
        <v>1</v>
      </c>
    </row>
    <row r="26" spans="1:3" x14ac:dyDescent="0.25">
      <c r="A26" s="6">
        <v>23259.19</v>
      </c>
      <c r="B26">
        <v>0.2</v>
      </c>
      <c r="C26">
        <v>1</v>
      </c>
    </row>
    <row r="27" spans="1:3" x14ac:dyDescent="0.25">
      <c r="A27" s="6">
        <v>23299.79</v>
      </c>
      <c r="B27">
        <v>0.2</v>
      </c>
      <c r="C27">
        <v>1</v>
      </c>
    </row>
    <row r="28" spans="1:3" x14ac:dyDescent="0.25">
      <c r="A28" s="6">
        <v>23340.26</v>
      </c>
      <c r="B28">
        <v>0.2</v>
      </c>
      <c r="C28">
        <v>1</v>
      </c>
    </row>
    <row r="29" spans="1:3" x14ac:dyDescent="0.25">
      <c r="A29" s="6">
        <v>23379.53</v>
      </c>
      <c r="B29">
        <v>0.1</v>
      </c>
      <c r="C29">
        <v>1</v>
      </c>
    </row>
    <row r="30" spans="1:3" x14ac:dyDescent="0.25">
      <c r="A30" s="6">
        <v>23502.95</v>
      </c>
      <c r="B30">
        <v>0.2</v>
      </c>
      <c r="C30">
        <v>1</v>
      </c>
    </row>
    <row r="31" spans="1:3" x14ac:dyDescent="0.25">
      <c r="A31" s="6">
        <v>23583.87</v>
      </c>
      <c r="B31">
        <v>0.2</v>
      </c>
      <c r="C31">
        <v>1</v>
      </c>
    </row>
    <row r="32" spans="1:3" x14ac:dyDescent="0.25">
      <c r="A32" s="6">
        <v>23665.599999999999</v>
      </c>
      <c r="B32">
        <v>0.2</v>
      </c>
      <c r="C32">
        <v>1</v>
      </c>
    </row>
    <row r="33" spans="1:22" x14ac:dyDescent="0.25">
      <c r="A33" s="6">
        <v>23747.17</v>
      </c>
      <c r="B33">
        <v>0.1</v>
      </c>
      <c r="C33">
        <v>1</v>
      </c>
    </row>
    <row r="34" spans="1:22" x14ac:dyDescent="0.25">
      <c r="A34" s="6">
        <v>25504.69</v>
      </c>
      <c r="B34">
        <v>0.1</v>
      </c>
      <c r="C34">
        <v>1</v>
      </c>
    </row>
    <row r="35" spans="1:22" x14ac:dyDescent="0.25">
      <c r="A35" s="6">
        <v>25550.22</v>
      </c>
      <c r="B35">
        <v>0.2</v>
      </c>
      <c r="C35">
        <v>1</v>
      </c>
    </row>
    <row r="36" spans="1:22" x14ac:dyDescent="0.25">
      <c r="A36" s="6">
        <v>25648.95</v>
      </c>
      <c r="B36">
        <v>0.2</v>
      </c>
      <c r="C36">
        <v>1</v>
      </c>
    </row>
    <row r="37" spans="1:22" x14ac:dyDescent="0.25">
      <c r="A37" s="6">
        <v>25816.53</v>
      </c>
      <c r="B37">
        <v>0.2</v>
      </c>
      <c r="C37">
        <v>1</v>
      </c>
    </row>
    <row r="38" spans="1:22" x14ac:dyDescent="0.25">
      <c r="A38" s="6"/>
      <c r="C38" t="s">
        <v>8</v>
      </c>
    </row>
    <row r="39" spans="1:22" x14ac:dyDescent="0.25">
      <c r="A39" s="6"/>
    </row>
    <row r="40" spans="1:22" x14ac:dyDescent="0.25">
      <c r="A40" s="6"/>
    </row>
    <row r="41" spans="1:22" x14ac:dyDescent="0.25">
      <c r="A41" s="6"/>
    </row>
    <row r="42" spans="1:22" x14ac:dyDescent="0.25">
      <c r="A42" s="6"/>
    </row>
    <row r="44" spans="1:22" s="9" customFormat="1" x14ac:dyDescent="0.25">
      <c r="A44" s="9" t="s">
        <v>46</v>
      </c>
    </row>
    <row r="46" spans="1:22" x14ac:dyDescent="0.25">
      <c r="B46" t="s">
        <v>10</v>
      </c>
      <c r="C46" t="s">
        <v>11</v>
      </c>
      <c r="D46" t="s">
        <v>12</v>
      </c>
      <c r="F46" t="s">
        <v>13</v>
      </c>
      <c r="G46" t="s">
        <v>14</v>
      </c>
      <c r="H46" t="s">
        <v>15</v>
      </c>
      <c r="I46" t="s">
        <v>16</v>
      </c>
      <c r="K46" t="s">
        <v>17</v>
      </c>
      <c r="L46" t="s">
        <v>14</v>
      </c>
      <c r="M46" t="s">
        <v>15</v>
      </c>
      <c r="N46" t="s">
        <v>18</v>
      </c>
      <c r="O46" t="s">
        <v>16</v>
      </c>
      <c r="Q46" t="s">
        <v>39</v>
      </c>
      <c r="R46" t="s">
        <v>14</v>
      </c>
      <c r="S46" t="s">
        <v>15</v>
      </c>
      <c r="T46" t="s">
        <v>18</v>
      </c>
      <c r="U46" t="s">
        <v>42</v>
      </c>
      <c r="V46" t="s">
        <v>16</v>
      </c>
    </row>
    <row r="47" spans="1:22" x14ac:dyDescent="0.25">
      <c r="A47" s="6">
        <v>21218.66</v>
      </c>
      <c r="B47" s="6">
        <f>B$71</f>
        <v>23153.036250000001</v>
      </c>
      <c r="C47" s="6">
        <f>$A47-B47</f>
        <v>-1934.3762500000012</v>
      </c>
      <c r="D47" s="4">
        <f>C47^2</f>
        <v>3741811.476564067</v>
      </c>
      <c r="F47">
        <f>INDEX(G$71:H$71,MATCH(I47,G47:H47,0))</f>
        <v>21382.241428566547</v>
      </c>
      <c r="G47" s="6">
        <f>($A47-G$71)^2</f>
        <v>26758.88377187245</v>
      </c>
      <c r="H47" s="6">
        <f>($A47-H$71)^2</f>
        <v>7094376.3930707779</v>
      </c>
      <c r="I47" s="6">
        <f>MIN(G47:H47)</f>
        <v>26758.88377187245</v>
      </c>
      <c r="K47">
        <f>INDEX(L$71:N$71,MATCH(O47,L47:N47,0))</f>
        <v>21382.241428572444</v>
      </c>
      <c r="L47" s="6">
        <f>($A47-L$71)^2</f>
        <v>26758.883773801783</v>
      </c>
      <c r="M47" s="6">
        <f>($A47-M$71)^2</f>
        <v>4518636.4642076772</v>
      </c>
      <c r="N47" s="6">
        <f>($A47-N$71)^2</f>
        <v>19460780.816798832</v>
      </c>
      <c r="O47" s="6">
        <f>MIN(L47:N47)</f>
        <v>26758.883773801783</v>
      </c>
      <c r="Q47">
        <f>INDEX(R$71:U$71,MATCH(V47,R47:U47,0))</f>
        <v>21382.241428571844</v>
      </c>
      <c r="R47" s="6">
        <f>($A47-R$71)^2</f>
        <v>26758.883773605397</v>
      </c>
      <c r="S47" s="6">
        <f>($A47-S$71)^2</f>
        <v>4004116.6141708316</v>
      </c>
      <c r="T47" s="6">
        <f>($A47-T$71)^2</f>
        <v>5789978.9064100459</v>
      </c>
      <c r="U47" s="6">
        <f>($A47-U$71)^2</f>
        <v>19460780.816535089</v>
      </c>
      <c r="V47" s="6">
        <f>MIN(R47:U47)</f>
        <v>26758.883773605397</v>
      </c>
    </row>
    <row r="48" spans="1:22" x14ac:dyDescent="0.25">
      <c r="A48" s="6">
        <v>21254.44</v>
      </c>
      <c r="B48" s="6">
        <f t="shared" ref="B48:B70" si="0">B$71</f>
        <v>23153.036250000001</v>
      </c>
      <c r="C48" s="6">
        <f t="shared" ref="C48:C70" si="1">$A48-B48</f>
        <v>-1898.5962500000023</v>
      </c>
      <c r="D48" s="4">
        <f t="shared" ref="D48:D70" si="2">C48^2</f>
        <v>3604667.7205140712</v>
      </c>
      <c r="F48">
        <f t="shared" ref="F48:F70" si="3">INDEX(G$71:H$71,MATCH(I48,G48:H48,0))</f>
        <v>21382.241428566547</v>
      </c>
      <c r="G48" s="6">
        <f t="shared" ref="G48:H70" si="4">($A48-G$71)^2</f>
        <v>16333.205143650615</v>
      </c>
      <c r="H48" s="6">
        <f t="shared" si="4"/>
        <v>6905054.6051415643</v>
      </c>
      <c r="I48" s="6">
        <f t="shared" ref="I48:I70" si="5">MIN(G48:H48)</f>
        <v>16333.205143650615</v>
      </c>
      <c r="K48">
        <f t="shared" ref="K48:K70" si="6">INDEX(L$71:N$71,MATCH(O48,L48:N48,0))</f>
        <v>21382.241428572444</v>
      </c>
      <c r="L48" s="6">
        <f t="shared" ref="L48:N70" si="7">($A48-L$71)^2</f>
        <v>16333.205145157948</v>
      </c>
      <c r="M48" s="6">
        <f t="shared" si="7"/>
        <v>4367800.9750873409</v>
      </c>
      <c r="N48" s="6">
        <f t="shared" si="7"/>
        <v>19146378.557695661</v>
      </c>
      <c r="O48" s="6">
        <f t="shared" ref="O48:O70" si="8">MIN(L48:N48)</f>
        <v>16333.205145157948</v>
      </c>
      <c r="Q48">
        <f t="shared" ref="Q48:Q70" si="9">INDEX(R$71:U$71,MATCH(V48,R48:U48,0))</f>
        <v>21382.241428571844</v>
      </c>
      <c r="R48" s="6">
        <f t="shared" ref="R48:U70" si="10">($A48-R$71)^2</f>
        <v>16333.205145004518</v>
      </c>
      <c r="S48" s="6">
        <f t="shared" si="10"/>
        <v>3862203.1952818949</v>
      </c>
      <c r="T48" s="6">
        <f t="shared" si="10"/>
        <v>5619068.759309995</v>
      </c>
      <c r="U48" s="6">
        <f t="shared" si="10"/>
        <v>19146378.557434056</v>
      </c>
      <c r="V48" s="6">
        <f t="shared" ref="V48:V70" si="11">MIN(R48:U48)</f>
        <v>16333.205145004518</v>
      </c>
    </row>
    <row r="49" spans="1:22" x14ac:dyDescent="0.25">
      <c r="A49" s="6">
        <v>21292.400000000001</v>
      </c>
      <c r="B49" s="6">
        <f t="shared" si="0"/>
        <v>23153.036250000001</v>
      </c>
      <c r="C49" s="6">
        <f t="shared" si="1"/>
        <v>-1860.6362499999996</v>
      </c>
      <c r="D49" s="4">
        <f t="shared" si="2"/>
        <v>3461967.2548140609</v>
      </c>
      <c r="F49">
        <f t="shared" si="3"/>
        <v>21382.241428566547</v>
      </c>
      <c r="G49" s="6">
        <f t="shared" si="4"/>
        <v>8071.4822868777519</v>
      </c>
      <c r="H49" s="6">
        <f t="shared" si="4"/>
        <v>6706997.0100358725</v>
      </c>
      <c r="I49" s="6">
        <f t="shared" si="5"/>
        <v>8071.4822868777519</v>
      </c>
      <c r="K49">
        <f t="shared" si="6"/>
        <v>21382.241428572444</v>
      </c>
      <c r="L49" s="6">
        <f t="shared" si="7"/>
        <v>8071.4822879373714</v>
      </c>
      <c r="M49" s="6">
        <f t="shared" si="7"/>
        <v>4210574.5678739101</v>
      </c>
      <c r="N49" s="6">
        <f t="shared" si="7"/>
        <v>18815619.601892259</v>
      </c>
      <c r="O49" s="6">
        <f t="shared" si="8"/>
        <v>8071.4822879373714</v>
      </c>
      <c r="Q49">
        <f t="shared" si="9"/>
        <v>21382.241428571844</v>
      </c>
      <c r="R49" s="6">
        <f t="shared" si="10"/>
        <v>8071.4822878295136</v>
      </c>
      <c r="S49" s="6">
        <f t="shared" si="10"/>
        <v>3714442.4612373845</v>
      </c>
      <c r="T49" s="6">
        <f t="shared" si="10"/>
        <v>5440544.5875099218</v>
      </c>
      <c r="U49" s="6">
        <f t="shared" si="10"/>
        <v>18815619.601632923</v>
      </c>
      <c r="V49" s="6">
        <f t="shared" si="11"/>
        <v>8071.4822878295136</v>
      </c>
    </row>
    <row r="50" spans="1:22" x14ac:dyDescent="0.25">
      <c r="A50" s="6">
        <v>21366.36</v>
      </c>
      <c r="B50" s="6">
        <f t="shared" si="0"/>
        <v>23153.036250000001</v>
      </c>
      <c r="C50" s="6">
        <f t="shared" si="1"/>
        <v>-1786.6762500000004</v>
      </c>
      <c r="D50" s="4">
        <f t="shared" si="2"/>
        <v>3192212.0223140642</v>
      </c>
      <c r="F50">
        <f t="shared" si="3"/>
        <v>21382.241428566547</v>
      </c>
      <c r="G50" s="6">
        <f t="shared" si="4"/>
        <v>252.21977331432475</v>
      </c>
      <c r="H50" s="6">
        <f t="shared" si="4"/>
        <v>6329385.7898950987</v>
      </c>
      <c r="I50" s="6">
        <f t="shared" si="5"/>
        <v>252.21977331432475</v>
      </c>
      <c r="K50">
        <f t="shared" si="6"/>
        <v>21382.241428572444</v>
      </c>
      <c r="L50" s="6">
        <f t="shared" si="7"/>
        <v>252.2197735016355</v>
      </c>
      <c r="M50" s="6">
        <f t="shared" si="7"/>
        <v>3912517.4746169988</v>
      </c>
      <c r="N50" s="6">
        <f t="shared" si="7"/>
        <v>18179457.469285682</v>
      </c>
      <c r="O50" s="6">
        <f t="shared" si="8"/>
        <v>252.2197735016355</v>
      </c>
      <c r="Q50">
        <f t="shared" si="9"/>
        <v>21382.241428571844</v>
      </c>
      <c r="R50" s="6">
        <f t="shared" si="10"/>
        <v>252.21977348256934</v>
      </c>
      <c r="S50" s="6">
        <f t="shared" si="10"/>
        <v>3434827.9703928349</v>
      </c>
      <c r="T50" s="6">
        <f t="shared" si="10"/>
        <v>5100991.6389098093</v>
      </c>
      <c r="U50" s="6">
        <f t="shared" si="10"/>
        <v>18179457.469030768</v>
      </c>
      <c r="V50" s="6">
        <f t="shared" si="11"/>
        <v>252.21977348256934</v>
      </c>
    </row>
    <row r="51" spans="1:22" x14ac:dyDescent="0.25">
      <c r="A51" s="6">
        <v>21440.65</v>
      </c>
      <c r="B51" s="6">
        <f t="shared" si="0"/>
        <v>23153.036250000001</v>
      </c>
      <c r="C51" s="6">
        <f t="shared" si="1"/>
        <v>-1712.3862499999996</v>
      </c>
      <c r="D51" s="4">
        <f t="shared" si="2"/>
        <v>2932266.669189061</v>
      </c>
      <c r="F51">
        <f t="shared" si="3"/>
        <v>21382.241428566547</v>
      </c>
      <c r="G51" s="6">
        <f t="shared" si="4"/>
        <v>3411.5612168969219</v>
      </c>
      <c r="H51" s="6">
        <f t="shared" si="4"/>
        <v>5961103.2095954949</v>
      </c>
      <c r="I51" s="6">
        <f t="shared" si="5"/>
        <v>3411.5612168969219</v>
      </c>
      <c r="K51">
        <f t="shared" si="6"/>
        <v>21382.241428572444</v>
      </c>
      <c r="L51" s="6">
        <f t="shared" si="7"/>
        <v>3411.561216208032</v>
      </c>
      <c r="M51" s="6">
        <f t="shared" si="7"/>
        <v>3624143.9814753486</v>
      </c>
      <c r="N51" s="6">
        <f t="shared" si="7"/>
        <v>17551470.355629064</v>
      </c>
      <c r="O51" s="6">
        <f t="shared" si="8"/>
        <v>3411.561216208032</v>
      </c>
      <c r="Q51">
        <f t="shared" si="9"/>
        <v>21382.241428571844</v>
      </c>
      <c r="R51" s="6">
        <f t="shared" si="10"/>
        <v>3411.5612162781536</v>
      </c>
      <c r="S51" s="6">
        <f t="shared" si="10"/>
        <v>3164979.3681816123</v>
      </c>
      <c r="T51" s="6">
        <f t="shared" si="10"/>
        <v>4770937.1412596889</v>
      </c>
      <c r="U51" s="6">
        <f t="shared" si="10"/>
        <v>17551470.355378591</v>
      </c>
      <c r="V51" s="6">
        <f t="shared" si="11"/>
        <v>3411.5612162781536</v>
      </c>
    </row>
    <row r="52" spans="1:22" x14ac:dyDescent="0.25">
      <c r="A52" s="6">
        <v>21514.48</v>
      </c>
      <c r="B52" s="6">
        <f t="shared" si="0"/>
        <v>23153.036250000001</v>
      </c>
      <c r="C52" s="6">
        <f t="shared" si="1"/>
        <v>-1638.5562500000015</v>
      </c>
      <c r="D52" s="4">
        <f t="shared" si="2"/>
        <v>2684866.5844140672</v>
      </c>
      <c r="F52">
        <f t="shared" si="3"/>
        <v>21382.241428566547</v>
      </c>
      <c r="G52" s="6">
        <f t="shared" si="4"/>
        <v>17487.039774760269</v>
      </c>
      <c r="H52" s="6">
        <f t="shared" si="4"/>
        <v>5606036.7163900193</v>
      </c>
      <c r="I52" s="6">
        <f t="shared" si="5"/>
        <v>17487.039774760269</v>
      </c>
      <c r="K52">
        <f t="shared" si="6"/>
        <v>21382.241428572444</v>
      </c>
      <c r="L52" s="6">
        <f t="shared" si="7"/>
        <v>17487.039773200602</v>
      </c>
      <c r="M52" s="6">
        <f t="shared" si="7"/>
        <v>3348491.7823184868</v>
      </c>
      <c r="N52" s="6">
        <f t="shared" si="7"/>
        <v>16938307.406672511</v>
      </c>
      <c r="O52" s="6">
        <f t="shared" si="8"/>
        <v>17487.039773200602</v>
      </c>
      <c r="Q52">
        <f t="shared" si="9"/>
        <v>21382.241428571844</v>
      </c>
      <c r="R52" s="6">
        <f t="shared" si="10"/>
        <v>17487.03977335936</v>
      </c>
      <c r="S52" s="6">
        <f t="shared" si="10"/>
        <v>2907737.3547481773</v>
      </c>
      <c r="T52" s="6">
        <f t="shared" si="10"/>
        <v>4453862.0243095802</v>
      </c>
      <c r="U52" s="6">
        <f t="shared" si="10"/>
        <v>16938307.406426452</v>
      </c>
      <c r="V52" s="6">
        <f t="shared" si="11"/>
        <v>17487.03977335936</v>
      </c>
    </row>
    <row r="53" spans="1:22" x14ac:dyDescent="0.25">
      <c r="A53" s="6">
        <v>21588.7</v>
      </c>
      <c r="B53" s="6">
        <f t="shared" si="0"/>
        <v>23153.036250000001</v>
      </c>
      <c r="C53" s="6">
        <f t="shared" si="1"/>
        <v>-1564.3362500000003</v>
      </c>
      <c r="D53" s="4">
        <f t="shared" si="2"/>
        <v>2447147.9030640633</v>
      </c>
      <c r="F53">
        <f t="shared" si="3"/>
        <v>21382.241428566547</v>
      </c>
      <c r="G53" s="6">
        <f t="shared" si="4"/>
        <v>42625.141718342413</v>
      </c>
      <c r="H53" s="6">
        <f t="shared" si="4"/>
        <v>5260082.8889786489</v>
      </c>
      <c r="I53" s="6">
        <f t="shared" si="5"/>
        <v>42625.141718342413</v>
      </c>
      <c r="K53">
        <f t="shared" si="6"/>
        <v>21382.241428572444</v>
      </c>
      <c r="L53" s="6">
        <f t="shared" si="7"/>
        <v>42625.141715907368</v>
      </c>
      <c r="M53" s="6">
        <f t="shared" si="7"/>
        <v>3082371.7474614759</v>
      </c>
      <c r="N53" s="6">
        <f t="shared" si="7"/>
        <v>16332893.753365897</v>
      </c>
      <c r="O53" s="6">
        <f t="shared" si="8"/>
        <v>42625.141715907368</v>
      </c>
      <c r="Q53">
        <f t="shared" si="9"/>
        <v>21382.241428571844</v>
      </c>
      <c r="R53" s="6">
        <f t="shared" si="10"/>
        <v>42625.141716155231</v>
      </c>
      <c r="S53" s="6">
        <f t="shared" si="10"/>
        <v>2660124.7556813983</v>
      </c>
      <c r="T53" s="6">
        <f t="shared" si="10"/>
        <v>4146100.2590094586</v>
      </c>
      <c r="U53" s="6">
        <f t="shared" si="10"/>
        <v>16332893.753124274</v>
      </c>
      <c r="V53" s="6">
        <f t="shared" si="11"/>
        <v>42625.141716155231</v>
      </c>
    </row>
    <row r="54" spans="1:22" x14ac:dyDescent="0.25">
      <c r="A54" s="6">
        <v>23061.38</v>
      </c>
      <c r="B54" s="6">
        <f t="shared" si="0"/>
        <v>23153.036250000001</v>
      </c>
      <c r="C54" s="6">
        <f t="shared" si="1"/>
        <v>-91.65625</v>
      </c>
      <c r="D54" s="4">
        <f t="shared" si="2"/>
        <v>8400.8681640625</v>
      </c>
      <c r="F54">
        <f t="shared" si="3"/>
        <v>23882.187058820837</v>
      </c>
      <c r="G54" s="6">
        <f t="shared" si="4"/>
        <v>2819506.3420755798</v>
      </c>
      <c r="H54" s="6">
        <f t="shared" si="4"/>
        <v>673724.22781011078</v>
      </c>
      <c r="I54" s="6">
        <f t="shared" si="5"/>
        <v>673724.22781011078</v>
      </c>
      <c r="K54">
        <f t="shared" si="6"/>
        <v>23344.368461715218</v>
      </c>
      <c r="L54" s="6">
        <f t="shared" si="7"/>
        <v>2819506.3420557757</v>
      </c>
      <c r="M54" s="6">
        <f t="shared" si="7"/>
        <v>80082.469463944581</v>
      </c>
      <c r="N54" s="6">
        <f t="shared" si="7"/>
        <v>6598309.5950348396</v>
      </c>
      <c r="O54" s="6">
        <f t="shared" si="8"/>
        <v>80082.469463944581</v>
      </c>
      <c r="Q54">
        <f t="shared" si="9"/>
        <v>23219.688888889621</v>
      </c>
      <c r="R54" s="6">
        <f t="shared" si="10"/>
        <v>2819506.3420577915</v>
      </c>
      <c r="S54" s="6">
        <f t="shared" si="10"/>
        <v>25061.704301466048</v>
      </c>
      <c r="T54" s="6">
        <f t="shared" si="10"/>
        <v>317551.97280713759</v>
      </c>
      <c r="U54" s="6">
        <f t="shared" si="10"/>
        <v>6598309.5948812654</v>
      </c>
      <c r="V54" s="6">
        <f t="shared" si="11"/>
        <v>25061.704301466048</v>
      </c>
    </row>
    <row r="55" spans="1:22" x14ac:dyDescent="0.25">
      <c r="A55" s="6">
        <v>23097.97</v>
      </c>
      <c r="B55" s="6">
        <f t="shared" si="0"/>
        <v>23153.036250000001</v>
      </c>
      <c r="C55" s="6">
        <f t="shared" si="1"/>
        <v>-55.066249999999854</v>
      </c>
      <c r="D55" s="4">
        <f t="shared" si="2"/>
        <v>3032.2918890624842</v>
      </c>
      <c r="F55">
        <f t="shared" si="3"/>
        <v>23882.187058820837</v>
      </c>
      <c r="G55" s="6">
        <f t="shared" si="4"/>
        <v>2943724.5308330804</v>
      </c>
      <c r="H55" s="6">
        <f t="shared" si="4"/>
        <v>614996.39534560184</v>
      </c>
      <c r="I55" s="6">
        <f t="shared" si="5"/>
        <v>614996.39534560184</v>
      </c>
      <c r="K55">
        <f t="shared" si="6"/>
        <v>23344.368461715218</v>
      </c>
      <c r="L55" s="6">
        <f t="shared" si="7"/>
        <v>2943724.5308128446</v>
      </c>
      <c r="M55" s="6">
        <f t="shared" si="7"/>
        <v>60712.201935624958</v>
      </c>
      <c r="N55" s="6">
        <f t="shared" si="7"/>
        <v>6411669.6764815832</v>
      </c>
      <c r="O55" s="6">
        <f t="shared" si="8"/>
        <v>60712.201935624958</v>
      </c>
      <c r="Q55">
        <f t="shared" si="9"/>
        <v>23219.688888889621</v>
      </c>
      <c r="R55" s="6">
        <f t="shared" si="10"/>
        <v>2943724.5308149043</v>
      </c>
      <c r="S55" s="6">
        <f t="shared" si="10"/>
        <v>14815.487912523622</v>
      </c>
      <c r="T55" s="6">
        <f t="shared" si="10"/>
        <v>277652.59025707981</v>
      </c>
      <c r="U55" s="6">
        <f t="shared" si="10"/>
        <v>6411669.6763301957</v>
      </c>
      <c r="V55" s="6">
        <f t="shared" si="11"/>
        <v>14815.487912523622</v>
      </c>
    </row>
    <row r="56" spans="1:22" x14ac:dyDescent="0.25">
      <c r="A56" s="6">
        <v>23140.61</v>
      </c>
      <c r="B56" s="6">
        <f t="shared" si="0"/>
        <v>23153.036250000001</v>
      </c>
      <c r="C56" s="6">
        <f t="shared" si="1"/>
        <v>-12.426250000000437</v>
      </c>
      <c r="D56" s="4">
        <f t="shared" si="2"/>
        <v>154.41168906251085</v>
      </c>
      <c r="F56">
        <f t="shared" si="3"/>
        <v>23882.187058820837</v>
      </c>
      <c r="G56" s="6">
        <f t="shared" si="4"/>
        <v>3091860.0330049233</v>
      </c>
      <c r="H56" s="6">
        <f t="shared" si="4"/>
        <v>549936.53416936181</v>
      </c>
      <c r="I56" s="6">
        <f t="shared" si="5"/>
        <v>549936.53416936181</v>
      </c>
      <c r="K56">
        <f t="shared" si="6"/>
        <v>23344.368461715218</v>
      </c>
      <c r="L56" s="6">
        <f t="shared" si="7"/>
        <v>3091860.0329841846</v>
      </c>
      <c r="M56" s="6">
        <f t="shared" si="7"/>
        <v>41517.510720551545</v>
      </c>
      <c r="N56" s="6">
        <f t="shared" si="7"/>
        <v>6197548.0128777912</v>
      </c>
      <c r="O56" s="6">
        <f t="shared" si="8"/>
        <v>41517.510720551545</v>
      </c>
      <c r="Q56">
        <f t="shared" si="9"/>
        <v>23219.688888889621</v>
      </c>
      <c r="R56" s="6">
        <f t="shared" si="10"/>
        <v>3091860.0329862959</v>
      </c>
      <c r="S56" s="6">
        <f t="shared" si="10"/>
        <v>6253.4706680169338</v>
      </c>
      <c r="T56" s="6">
        <f t="shared" si="10"/>
        <v>234534.38265701322</v>
      </c>
      <c r="U56" s="6">
        <f t="shared" si="10"/>
        <v>6197548.0127289537</v>
      </c>
      <c r="V56" s="6">
        <f t="shared" si="11"/>
        <v>6253.4706680169338</v>
      </c>
    </row>
    <row r="57" spans="1:22" x14ac:dyDescent="0.25">
      <c r="A57" s="6">
        <v>23178.25</v>
      </c>
      <c r="B57" s="6">
        <f t="shared" si="0"/>
        <v>23153.036250000001</v>
      </c>
      <c r="C57" s="6">
        <f t="shared" si="1"/>
        <v>25.213749999998981</v>
      </c>
      <c r="D57" s="4">
        <f t="shared" si="2"/>
        <v>635.73318906244867</v>
      </c>
      <c r="F57">
        <f t="shared" si="3"/>
        <v>23882.187058820837</v>
      </c>
      <c r="G57" s="6">
        <f t="shared" si="4"/>
        <v>3225646.7886624318</v>
      </c>
      <c r="H57" s="6">
        <f t="shared" si="4"/>
        <v>495527.38278133009</v>
      </c>
      <c r="I57" s="6">
        <f t="shared" si="5"/>
        <v>495527.38278133009</v>
      </c>
      <c r="K57">
        <f t="shared" si="6"/>
        <v>23344.368461715218</v>
      </c>
      <c r="L57" s="6">
        <f t="shared" si="7"/>
        <v>3225646.7886412488</v>
      </c>
      <c r="M57" s="6">
        <f t="shared" si="7"/>
        <v>27595.343322630204</v>
      </c>
      <c r="N57" s="6">
        <f t="shared" si="7"/>
        <v>6011556.1634744443</v>
      </c>
      <c r="O57" s="6">
        <f t="shared" si="8"/>
        <v>27595.343322630204</v>
      </c>
      <c r="Q57">
        <f t="shared" si="9"/>
        <v>23219.688888889621</v>
      </c>
      <c r="R57" s="6">
        <f t="shared" si="10"/>
        <v>3225646.7886434053</v>
      </c>
      <c r="S57" s="6">
        <f t="shared" si="10"/>
        <v>1717.1815124063558</v>
      </c>
      <c r="T57" s="6">
        <f t="shared" si="10"/>
        <v>199493.98925695443</v>
      </c>
      <c r="U57" s="6">
        <f t="shared" si="10"/>
        <v>6011556.1633278569</v>
      </c>
      <c r="V57" s="6">
        <f t="shared" si="11"/>
        <v>1717.1815124063558</v>
      </c>
    </row>
    <row r="58" spans="1:22" x14ac:dyDescent="0.25">
      <c r="A58" s="6">
        <v>23220.22</v>
      </c>
      <c r="B58" s="6">
        <f t="shared" si="0"/>
        <v>23153.036250000001</v>
      </c>
      <c r="C58" s="6">
        <f t="shared" si="1"/>
        <v>67.183750000000146</v>
      </c>
      <c r="D58" s="4">
        <f t="shared" si="2"/>
        <v>4513.6562640625198</v>
      </c>
      <c r="F58">
        <f t="shared" si="3"/>
        <v>23882.187058820837</v>
      </c>
      <c r="G58" s="6">
        <f t="shared" si="4"/>
        <v>3378165.2290485599</v>
      </c>
      <c r="H58" s="6">
        <f t="shared" si="4"/>
        <v>438200.38696390751</v>
      </c>
      <c r="I58" s="6">
        <f t="shared" si="5"/>
        <v>438200.38696390751</v>
      </c>
      <c r="K58">
        <f t="shared" si="6"/>
        <v>23344.368461715218</v>
      </c>
      <c r="L58" s="6">
        <f t="shared" si="7"/>
        <v>3378165.2290268824</v>
      </c>
      <c r="M58" s="6">
        <f t="shared" si="7"/>
        <v>15412.840546254552</v>
      </c>
      <c r="N58" s="6">
        <f t="shared" si="7"/>
        <v>5807509.5652207043</v>
      </c>
      <c r="O58" s="6">
        <f t="shared" si="8"/>
        <v>15412.840546254552</v>
      </c>
      <c r="Q58">
        <f t="shared" si="9"/>
        <v>23219.688888889621</v>
      </c>
      <c r="R58" s="6">
        <f t="shared" si="10"/>
        <v>3378165.2290290887</v>
      </c>
      <c r="S58" s="6">
        <f t="shared" si="10"/>
        <v>0.28207901156923826</v>
      </c>
      <c r="T58" s="6">
        <f t="shared" si="10"/>
        <v>163763.87900688729</v>
      </c>
      <c r="U58" s="6">
        <f t="shared" si="10"/>
        <v>5807509.5650766259</v>
      </c>
      <c r="V58" s="6">
        <f t="shared" si="11"/>
        <v>0.28207901156923826</v>
      </c>
    </row>
    <row r="59" spans="1:22" x14ac:dyDescent="0.25">
      <c r="A59" s="6">
        <v>23259.19</v>
      </c>
      <c r="B59" s="6">
        <f t="shared" si="0"/>
        <v>23153.036250000001</v>
      </c>
      <c r="C59" s="6">
        <f t="shared" si="1"/>
        <v>106.15374999999767</v>
      </c>
      <c r="D59" s="4">
        <f t="shared" si="2"/>
        <v>11268.618639062006</v>
      </c>
      <c r="F59">
        <f t="shared" si="3"/>
        <v>23882.187058820837</v>
      </c>
      <c r="G59" s="6">
        <f t="shared" si="4"/>
        <v>3522935.9398060744</v>
      </c>
      <c r="H59" s="6">
        <f t="shared" si="4"/>
        <v>388125.3352994147</v>
      </c>
      <c r="I59" s="6">
        <f t="shared" si="5"/>
        <v>388125.3352994147</v>
      </c>
      <c r="K59">
        <f t="shared" si="6"/>
        <v>23344.368461715218</v>
      </c>
      <c r="L59" s="6">
        <f t="shared" si="7"/>
        <v>3522935.9397839368</v>
      </c>
      <c r="M59" s="6">
        <f t="shared" si="7"/>
        <v>7255.3703401710072</v>
      </c>
      <c r="N59" s="6">
        <f t="shared" si="7"/>
        <v>5621202.3737672474</v>
      </c>
      <c r="O59" s="6">
        <f t="shared" si="8"/>
        <v>7255.3703401710072</v>
      </c>
      <c r="Q59">
        <f t="shared" si="9"/>
        <v>23219.688888889621</v>
      </c>
      <c r="R59" s="6">
        <f t="shared" si="10"/>
        <v>3522935.9397861902</v>
      </c>
      <c r="S59" s="6">
        <f t="shared" si="10"/>
        <v>1560.3377789544029</v>
      </c>
      <c r="T59" s="6">
        <f t="shared" si="10"/>
        <v>133741.97555682773</v>
      </c>
      <c r="U59" s="6">
        <f t="shared" si="10"/>
        <v>5621202.3736254992</v>
      </c>
      <c r="V59" s="6">
        <f t="shared" si="11"/>
        <v>1560.3377789544029</v>
      </c>
    </row>
    <row r="60" spans="1:22" x14ac:dyDescent="0.25">
      <c r="A60" s="6">
        <v>23299.79</v>
      </c>
      <c r="B60" s="6">
        <f t="shared" si="0"/>
        <v>23153.036250000001</v>
      </c>
      <c r="C60" s="6">
        <f t="shared" si="1"/>
        <v>146.75374999999985</v>
      </c>
      <c r="D60" s="4">
        <f t="shared" si="2"/>
        <v>21536.663139062457</v>
      </c>
      <c r="F60">
        <f t="shared" si="3"/>
        <v>23882.187058820837</v>
      </c>
      <c r="G60" s="6">
        <f t="shared" si="4"/>
        <v>3676992.5238064788</v>
      </c>
      <c r="H60" s="6">
        <f t="shared" si="4"/>
        <v>339186.33412316011</v>
      </c>
      <c r="I60" s="6">
        <f t="shared" si="5"/>
        <v>339186.33412316011</v>
      </c>
      <c r="K60">
        <f t="shared" si="6"/>
        <v>23344.368461715218</v>
      </c>
      <c r="L60" s="6">
        <f t="shared" si="7"/>
        <v>3676992.5237838626</v>
      </c>
      <c r="M60" s="6">
        <f t="shared" si="7"/>
        <v>1987.2392488950402</v>
      </c>
      <c r="N60" s="6">
        <f t="shared" si="7"/>
        <v>5430333.0447636247</v>
      </c>
      <c r="O60" s="6">
        <f t="shared" si="8"/>
        <v>1987.2392488950402</v>
      </c>
      <c r="Q60">
        <f t="shared" si="9"/>
        <v>23219.688888889621</v>
      </c>
      <c r="R60" s="6">
        <f t="shared" si="10"/>
        <v>3676992.5237861648</v>
      </c>
      <c r="S60" s="6">
        <f t="shared" si="10"/>
        <v>6416.1880011174198</v>
      </c>
      <c r="T60" s="6">
        <f t="shared" si="10"/>
        <v>105694.88655676217</v>
      </c>
      <c r="U60" s="6">
        <f t="shared" si="10"/>
        <v>5430333.0446243035</v>
      </c>
      <c r="V60" s="6">
        <f t="shared" si="11"/>
        <v>6416.1880011174198</v>
      </c>
    </row>
    <row r="61" spans="1:22" x14ac:dyDescent="0.25">
      <c r="A61" s="6">
        <v>23340.26</v>
      </c>
      <c r="B61" s="6">
        <f t="shared" si="0"/>
        <v>23153.036250000001</v>
      </c>
      <c r="C61" s="6">
        <f t="shared" si="1"/>
        <v>187.22374999999738</v>
      </c>
      <c r="D61" s="4">
        <f t="shared" si="2"/>
        <v>35052.732564061516</v>
      </c>
      <c r="F61">
        <f t="shared" si="3"/>
        <v>23882.187058820837</v>
      </c>
      <c r="G61" s="6">
        <f t="shared" si="4"/>
        <v>3833836.7260782928</v>
      </c>
      <c r="H61" s="6">
        <f t="shared" si="4"/>
        <v>293684.93708220433</v>
      </c>
      <c r="I61" s="6">
        <f t="shared" si="5"/>
        <v>293684.93708220433</v>
      </c>
      <c r="K61">
        <f t="shared" si="6"/>
        <v>23344.368461715218</v>
      </c>
      <c r="L61" s="6">
        <f t="shared" si="7"/>
        <v>3833836.7260551993</v>
      </c>
      <c r="M61" s="6">
        <f t="shared" si="7"/>
        <v>16.879457665421594</v>
      </c>
      <c r="N61" s="6">
        <f t="shared" si="7"/>
        <v>5243355.7766100345</v>
      </c>
      <c r="O61" s="6">
        <f t="shared" si="8"/>
        <v>16.879457665421594</v>
      </c>
      <c r="Q61">
        <f t="shared" si="9"/>
        <v>23219.688888889621</v>
      </c>
      <c r="R61" s="6">
        <f t="shared" si="10"/>
        <v>3833836.7260575499</v>
      </c>
      <c r="S61" s="6">
        <f t="shared" si="10"/>
        <v>14537.39283439097</v>
      </c>
      <c r="T61" s="6">
        <f t="shared" si="10"/>
        <v>81018.506406699817</v>
      </c>
      <c r="U61" s="6">
        <f t="shared" si="10"/>
        <v>5243355.7764731329</v>
      </c>
      <c r="V61" s="6">
        <f t="shared" si="11"/>
        <v>14537.39283439097</v>
      </c>
    </row>
    <row r="62" spans="1:22" x14ac:dyDescent="0.25">
      <c r="A62" s="6">
        <v>23379.53</v>
      </c>
      <c r="B62" s="6">
        <f t="shared" si="0"/>
        <v>23153.036250000001</v>
      </c>
      <c r="C62" s="6">
        <f t="shared" si="1"/>
        <v>226.49374999999782</v>
      </c>
      <c r="D62" s="4">
        <f t="shared" si="2"/>
        <v>51299.418789061514</v>
      </c>
      <c r="F62">
        <f t="shared" si="3"/>
        <v>23882.187058820837</v>
      </c>
      <c r="G62" s="6">
        <f t="shared" si="4"/>
        <v>3989161.6375786779</v>
      </c>
      <c r="H62" s="6">
        <f t="shared" si="4"/>
        <v>252664.11878241523</v>
      </c>
      <c r="I62" s="6">
        <f t="shared" si="5"/>
        <v>252664.11878241523</v>
      </c>
      <c r="K62">
        <f t="shared" si="6"/>
        <v>23344.368461715218</v>
      </c>
      <c r="L62" s="6">
        <f t="shared" si="7"/>
        <v>3989161.637555121</v>
      </c>
      <c r="M62" s="6">
        <f t="shared" si="7"/>
        <v>1236.3337745521392</v>
      </c>
      <c r="N62" s="6">
        <f t="shared" si="7"/>
        <v>5065054.0722565381</v>
      </c>
      <c r="O62" s="6">
        <f t="shared" si="8"/>
        <v>1236.3337745521392</v>
      </c>
      <c r="Q62">
        <f t="shared" si="9"/>
        <v>23219.688888889621</v>
      </c>
      <c r="R62" s="6">
        <f t="shared" si="10"/>
        <v>3989161.6375575191</v>
      </c>
      <c r="S62" s="6">
        <f t="shared" si="10"/>
        <v>25549.180801000148</v>
      </c>
      <c r="T62" s="6">
        <f t="shared" si="10"/>
        <v>60205.210056637552</v>
      </c>
      <c r="U62" s="6">
        <f t="shared" si="10"/>
        <v>5065054.0721219843</v>
      </c>
      <c r="V62" s="6">
        <f t="shared" si="11"/>
        <v>25549.180801000148</v>
      </c>
    </row>
    <row r="63" spans="1:22" x14ac:dyDescent="0.25">
      <c r="A63" s="6">
        <v>23502.95</v>
      </c>
      <c r="B63" s="6">
        <f t="shared" si="0"/>
        <v>23153.036250000001</v>
      </c>
      <c r="C63" s="6">
        <f t="shared" si="1"/>
        <v>349.91374999999971</v>
      </c>
      <c r="D63" s="4">
        <f t="shared" si="2"/>
        <v>122439.63243906229</v>
      </c>
      <c r="F63">
        <f t="shared" si="3"/>
        <v>23882.187058820837</v>
      </c>
      <c r="G63" s="6">
        <f t="shared" si="4"/>
        <v>4497404.8449513186</v>
      </c>
      <c r="H63" s="6">
        <f t="shared" si="4"/>
        <v>143820.74678307818</v>
      </c>
      <c r="I63" s="6">
        <f t="shared" si="5"/>
        <v>143820.74678307818</v>
      </c>
      <c r="K63">
        <f t="shared" si="6"/>
        <v>23344.368461715218</v>
      </c>
      <c r="L63" s="6">
        <f t="shared" si="7"/>
        <v>4497404.844926307</v>
      </c>
      <c r="M63" s="6">
        <f t="shared" si="7"/>
        <v>25148.104284768149</v>
      </c>
      <c r="N63" s="6">
        <f t="shared" si="7"/>
        <v>4524756.4869455462</v>
      </c>
      <c r="O63" s="6">
        <f t="shared" si="8"/>
        <v>25148.104284768149</v>
      </c>
      <c r="Q63">
        <f t="shared" si="9"/>
        <v>23624.897500000789</v>
      </c>
      <c r="R63" s="6">
        <f t="shared" si="10"/>
        <v>4497404.8449288523</v>
      </c>
      <c r="S63" s="6">
        <f t="shared" si="10"/>
        <v>80236.857067486882</v>
      </c>
      <c r="T63" s="6">
        <f t="shared" si="10"/>
        <v>14871.192756442151</v>
      </c>
      <c r="U63" s="6">
        <f t="shared" si="10"/>
        <v>4524756.4868183713</v>
      </c>
      <c r="V63" s="6">
        <f t="shared" si="11"/>
        <v>14871.192756442151</v>
      </c>
    </row>
    <row r="64" spans="1:22" x14ac:dyDescent="0.25">
      <c r="A64" s="6">
        <v>23583.87</v>
      </c>
      <c r="B64" s="6">
        <f t="shared" si="0"/>
        <v>23153.036250000001</v>
      </c>
      <c r="C64" s="6">
        <f t="shared" si="1"/>
        <v>430.83374999999796</v>
      </c>
      <c r="D64" s="4">
        <f t="shared" si="2"/>
        <v>185617.72013906075</v>
      </c>
      <c r="F64">
        <f t="shared" si="3"/>
        <v>23882.187058820837</v>
      </c>
      <c r="G64" s="6">
        <f t="shared" si="4"/>
        <v>4847168.3665521014</v>
      </c>
      <c r="H64" s="6">
        <f t="shared" si="4"/>
        <v>88993.067583515134</v>
      </c>
      <c r="I64" s="6">
        <f t="shared" si="5"/>
        <v>88993.067583515134</v>
      </c>
      <c r="K64">
        <f t="shared" si="6"/>
        <v>23344.368461715218</v>
      </c>
      <c r="L64" s="6">
        <f t="shared" si="7"/>
        <v>4847168.3665261343</v>
      </c>
      <c r="M64" s="6">
        <f t="shared" si="7"/>
        <v>57360.986840776619</v>
      </c>
      <c r="N64" s="6">
        <f t="shared" si="7"/>
        <v>4187046.9819383519</v>
      </c>
      <c r="O64" s="6">
        <f t="shared" si="8"/>
        <v>57360.986840776619</v>
      </c>
      <c r="Q64">
        <f t="shared" si="9"/>
        <v>23624.897500000789</v>
      </c>
      <c r="R64" s="6">
        <f t="shared" si="10"/>
        <v>4847168.3665287774</v>
      </c>
      <c r="S64" s="6">
        <f t="shared" si="10"/>
        <v>132627.88168958947</v>
      </c>
      <c r="T64" s="6">
        <f t="shared" si="10"/>
        <v>1683.2557563147896</v>
      </c>
      <c r="U64" s="6">
        <f t="shared" si="10"/>
        <v>4187046.9818160152</v>
      </c>
      <c r="V64" s="6">
        <f t="shared" si="11"/>
        <v>1683.2557563147896</v>
      </c>
    </row>
    <row r="65" spans="1:22" x14ac:dyDescent="0.25">
      <c r="A65" s="6">
        <v>23665.599999999999</v>
      </c>
      <c r="B65" s="6">
        <f t="shared" si="0"/>
        <v>23153.036250000001</v>
      </c>
      <c r="C65" s="6">
        <f t="shared" si="1"/>
        <v>512.56374999999753</v>
      </c>
      <c r="D65" s="4">
        <f t="shared" si="2"/>
        <v>262721.59781405999</v>
      </c>
      <c r="F65">
        <f t="shared" si="3"/>
        <v>23882.187058820837</v>
      </c>
      <c r="G65" s="6">
        <f t="shared" si="4"/>
        <v>5213726.3657386117</v>
      </c>
      <c r="H65" s="6">
        <f t="shared" si="4"/>
        <v>46909.954048661202</v>
      </c>
      <c r="I65" s="6">
        <f t="shared" si="5"/>
        <v>46909.954048661202</v>
      </c>
      <c r="K65">
        <f t="shared" si="6"/>
        <v>23344.368461715218</v>
      </c>
      <c r="L65" s="6">
        <f t="shared" si="7"/>
        <v>5213726.3657116806</v>
      </c>
      <c r="M65" s="6">
        <f t="shared" si="7"/>
        <v>103189.70118880671</v>
      </c>
      <c r="N65" s="6">
        <f t="shared" si="7"/>
        <v>3859250.4276810801</v>
      </c>
      <c r="O65" s="6">
        <f t="shared" si="8"/>
        <v>103189.70118880671</v>
      </c>
      <c r="Q65">
        <f t="shared" si="9"/>
        <v>23624.897500000789</v>
      </c>
      <c r="R65" s="6">
        <f t="shared" si="10"/>
        <v>5213726.3657144224</v>
      </c>
      <c r="S65" s="6">
        <f t="shared" si="10"/>
        <v>198836.71901169146</v>
      </c>
      <c r="T65" s="6">
        <f t="shared" si="10"/>
        <v>1656.6935061856882</v>
      </c>
      <c r="U65" s="6">
        <f t="shared" si="10"/>
        <v>3859250.4275636296</v>
      </c>
      <c r="V65" s="6">
        <f t="shared" si="11"/>
        <v>1656.6935061856882</v>
      </c>
    </row>
    <row r="66" spans="1:22" x14ac:dyDescent="0.25">
      <c r="A66" s="6">
        <v>23747.17</v>
      </c>
      <c r="B66" s="6">
        <f t="shared" si="0"/>
        <v>23153.036250000001</v>
      </c>
      <c r="C66" s="6">
        <f t="shared" si="1"/>
        <v>594.13374999999724</v>
      </c>
      <c r="D66" s="4">
        <f t="shared" si="2"/>
        <v>352994.91288905923</v>
      </c>
      <c r="F66">
        <f t="shared" si="3"/>
        <v>23882.187058820837</v>
      </c>
      <c r="G66" s="6">
        <f t="shared" si="4"/>
        <v>5592887.147982263</v>
      </c>
      <c r="H66" s="6">
        <f t="shared" si="4"/>
        <v>18229.606172629745</v>
      </c>
      <c r="I66" s="6">
        <f t="shared" si="5"/>
        <v>18229.606172629745</v>
      </c>
      <c r="K66">
        <f t="shared" si="6"/>
        <v>23344.368461715218</v>
      </c>
      <c r="L66" s="6">
        <f t="shared" si="7"/>
        <v>5592887.1479543708</v>
      </c>
      <c r="M66" s="6">
        <f t="shared" si="7"/>
        <v>162249.07924458565</v>
      </c>
      <c r="N66" s="6">
        <f t="shared" si="7"/>
        <v>3545415.9704238218</v>
      </c>
      <c r="O66" s="6">
        <f t="shared" si="8"/>
        <v>162249.07924458565</v>
      </c>
      <c r="Q66">
        <f t="shared" si="9"/>
        <v>23624.897500000789</v>
      </c>
      <c r="R66" s="6">
        <f t="shared" si="10"/>
        <v>5592887.1479572095</v>
      </c>
      <c r="S66" s="6">
        <f t="shared" si="10"/>
        <v>278236.32257823815</v>
      </c>
      <c r="T66" s="6">
        <f t="shared" si="10"/>
        <v>14950.564256056732</v>
      </c>
      <c r="U66" s="6">
        <f t="shared" si="10"/>
        <v>3545415.9703112482</v>
      </c>
      <c r="V66" s="6">
        <f t="shared" si="11"/>
        <v>14950.564256056732</v>
      </c>
    </row>
    <row r="67" spans="1:22" x14ac:dyDescent="0.25">
      <c r="A67" s="6">
        <v>25504.69</v>
      </c>
      <c r="B67" s="6">
        <f t="shared" si="0"/>
        <v>23153.036250000001</v>
      </c>
      <c r="C67" s="6">
        <f t="shared" si="1"/>
        <v>2351.6537499999977</v>
      </c>
      <c r="D67" s="4">
        <f t="shared" si="2"/>
        <v>5530275.3598890519</v>
      </c>
      <c r="F67">
        <f t="shared" si="3"/>
        <v>23882.187058820837</v>
      </c>
      <c r="G67" s="6">
        <f t="shared" si="4"/>
        <v>16994582.224113703</v>
      </c>
      <c r="H67" s="6">
        <f t="shared" si="4"/>
        <v>2632515.7941350313</v>
      </c>
      <c r="I67" s="6">
        <f t="shared" si="5"/>
        <v>2632515.7941350313</v>
      </c>
      <c r="K67">
        <f t="shared" si="6"/>
        <v>25630.097500044496</v>
      </c>
      <c r="L67" s="6">
        <f t="shared" si="7"/>
        <v>16994582.224065084</v>
      </c>
      <c r="M67" s="6">
        <f t="shared" si="7"/>
        <v>4666989.1487771226</v>
      </c>
      <c r="N67" s="6">
        <f t="shared" si="7"/>
        <v>15727.041067410586</v>
      </c>
      <c r="O67" s="6">
        <f t="shared" si="8"/>
        <v>15727.041067410586</v>
      </c>
      <c r="Q67">
        <f t="shared" si="9"/>
        <v>25630.097500014603</v>
      </c>
      <c r="R67" s="6">
        <f t="shared" si="10"/>
        <v>16994582.224070031</v>
      </c>
      <c r="S67" s="6">
        <f t="shared" si="10"/>
        <v>5221230.0777756609</v>
      </c>
      <c r="T67" s="6">
        <f t="shared" si="10"/>
        <v>3533619.8430532804</v>
      </c>
      <c r="U67" s="6">
        <f t="shared" si="10"/>
        <v>15727.041059912905</v>
      </c>
      <c r="V67" s="6">
        <f t="shared" si="11"/>
        <v>15727.041059912905</v>
      </c>
    </row>
    <row r="68" spans="1:22" x14ac:dyDescent="0.25">
      <c r="A68" s="6">
        <v>25550.22</v>
      </c>
      <c r="B68" s="6">
        <f t="shared" si="0"/>
        <v>23153.036250000001</v>
      </c>
      <c r="C68" s="6">
        <f t="shared" si="1"/>
        <v>2397.1837500000001</v>
      </c>
      <c r="D68" s="4">
        <f t="shared" si="2"/>
        <v>5746489.9312640633</v>
      </c>
      <c r="F68">
        <f t="shared" si="3"/>
        <v>23882.187058820837</v>
      </c>
      <c r="G68" s="6">
        <f t="shared" si="4"/>
        <v>17372045.371928453</v>
      </c>
      <c r="H68" s="6">
        <f t="shared" si="4"/>
        <v>2782333.892858814</v>
      </c>
      <c r="I68" s="6">
        <f t="shared" si="5"/>
        <v>2782333.892858814</v>
      </c>
      <c r="K68">
        <f t="shared" si="6"/>
        <v>25630.097500044496</v>
      </c>
      <c r="L68" s="6">
        <f t="shared" si="7"/>
        <v>17372045.371879298</v>
      </c>
      <c r="M68" s="6">
        <f t="shared" si="7"/>
        <v>4865781.0089533459</v>
      </c>
      <c r="N68" s="6">
        <f t="shared" si="7"/>
        <v>6380.415013358268</v>
      </c>
      <c r="O68" s="6">
        <f t="shared" si="8"/>
        <v>6380.415013358268</v>
      </c>
      <c r="Q68">
        <f t="shared" si="9"/>
        <v>25630.097500014603</v>
      </c>
      <c r="R68" s="6">
        <f t="shared" si="10"/>
        <v>17372045.371884301</v>
      </c>
      <c r="S68" s="6">
        <f t="shared" si="10"/>
        <v>5431375.2598533835</v>
      </c>
      <c r="T68" s="6">
        <f t="shared" si="10"/>
        <v>3706866.729003218</v>
      </c>
      <c r="U68" s="6">
        <f t="shared" si="10"/>
        <v>6380.4150085826686</v>
      </c>
      <c r="V68" s="6">
        <f t="shared" si="11"/>
        <v>6380.4150085826686</v>
      </c>
    </row>
    <row r="69" spans="1:22" x14ac:dyDescent="0.25">
      <c r="A69" s="6">
        <v>25648.95</v>
      </c>
      <c r="B69" s="6">
        <f t="shared" si="0"/>
        <v>23153.036250000001</v>
      </c>
      <c r="C69" s="6">
        <f t="shared" si="1"/>
        <v>2495.9137499999997</v>
      </c>
      <c r="D69" s="4">
        <f t="shared" si="2"/>
        <v>6229585.4474390615</v>
      </c>
      <c r="F69">
        <f t="shared" si="3"/>
        <v>23882.187058820837</v>
      </c>
      <c r="G69" s="6">
        <f t="shared" si="4"/>
        <v>18204802.033543702</v>
      </c>
      <c r="H69" s="6">
        <f t="shared" si="4"/>
        <v>3121451.2903240505</v>
      </c>
      <c r="I69" s="6">
        <f t="shared" si="5"/>
        <v>3121451.2903240505</v>
      </c>
      <c r="K69">
        <f t="shared" si="6"/>
        <v>25630.097500044496</v>
      </c>
      <c r="L69" s="6">
        <f t="shared" si="7"/>
        <v>18204802.033493377</v>
      </c>
      <c r="M69" s="6">
        <f t="shared" si="7"/>
        <v>5311096.0666030571</v>
      </c>
      <c r="N69" s="6">
        <f t="shared" si="7"/>
        <v>355.41675457230679</v>
      </c>
      <c r="O69" s="6">
        <f t="shared" si="8"/>
        <v>355.41675457230679</v>
      </c>
      <c r="Q69">
        <f t="shared" si="9"/>
        <v>25630.097500014603</v>
      </c>
      <c r="R69" s="6">
        <f t="shared" si="10"/>
        <v>18204802.0334985</v>
      </c>
      <c r="S69" s="6">
        <f t="shared" si="10"/>
        <v>5901309.5459532365</v>
      </c>
      <c r="T69" s="6">
        <f t="shared" si="10"/>
        <v>4096788.5227530608</v>
      </c>
      <c r="U69" s="6">
        <f t="shared" si="10"/>
        <v>355.4167556994326</v>
      </c>
      <c r="V69" s="6">
        <f t="shared" si="11"/>
        <v>355.4167556994326</v>
      </c>
    </row>
    <row r="70" spans="1:22" x14ac:dyDescent="0.25">
      <c r="A70" s="6">
        <v>25816.53</v>
      </c>
      <c r="B70" s="6">
        <f t="shared" si="0"/>
        <v>23153.036250000001</v>
      </c>
      <c r="C70" s="6">
        <f t="shared" si="1"/>
        <v>2663.4937499999978</v>
      </c>
      <c r="D70" s="4">
        <f t="shared" si="2"/>
        <v>7094198.9562890511</v>
      </c>
      <c r="F70">
        <f t="shared" si="3"/>
        <v>23882.187058820837</v>
      </c>
      <c r="G70" s="6">
        <f t="shared" si="4"/>
        <v>19662915.134745322</v>
      </c>
      <c r="H70" s="6">
        <f t="shared" si="4"/>
        <v>3741682.6140896515</v>
      </c>
      <c r="I70" s="6">
        <f t="shared" si="5"/>
        <v>3741682.6140896515</v>
      </c>
      <c r="K70">
        <f t="shared" si="6"/>
        <v>25630.097500044496</v>
      </c>
      <c r="L70" s="6">
        <f t="shared" si="7"/>
        <v>19662915.134693023</v>
      </c>
      <c r="M70" s="6">
        <f t="shared" si="7"/>
        <v>6111582.6713745762</v>
      </c>
      <c r="N70" s="6">
        <f t="shared" si="7"/>
        <v>34757.077039658572</v>
      </c>
      <c r="O70" s="6">
        <f t="shared" si="8"/>
        <v>34757.077039658572</v>
      </c>
      <c r="Q70">
        <f t="shared" si="9"/>
        <v>25630.097500014603</v>
      </c>
      <c r="R70" s="6">
        <f t="shared" si="10"/>
        <v>19662915.134698346</v>
      </c>
      <c r="S70" s="6">
        <f t="shared" si="10"/>
        <v>6743583.7563529816</v>
      </c>
      <c r="T70" s="6">
        <f t="shared" si="10"/>
        <v>4803253.015052788</v>
      </c>
      <c r="U70" s="6">
        <f t="shared" si="10"/>
        <v>34757.077050804728</v>
      </c>
      <c r="V70" s="6">
        <f t="shared" si="11"/>
        <v>34757.077050804728</v>
      </c>
    </row>
    <row r="71" spans="1:22" x14ac:dyDescent="0.25">
      <c r="B71" s="6">
        <v>23153.036250000001</v>
      </c>
      <c r="D71" s="4">
        <f>SUM(D47:D70)</f>
        <v>47725157.58336249</v>
      </c>
      <c r="G71" s="6">
        <v>21382.241428566547</v>
      </c>
      <c r="H71" s="6">
        <v>23882.187058820837</v>
      </c>
      <c r="I71" s="4">
        <f>SUM(I47:I70)</f>
        <v>16736922.152038652</v>
      </c>
      <c r="L71" s="6">
        <v>21382.241428572444</v>
      </c>
      <c r="M71" s="6">
        <v>23344.368461715218</v>
      </c>
      <c r="N71" s="6">
        <v>25630.097500044496</v>
      </c>
      <c r="O71" s="6">
        <f>SUM(O47:O70)</f>
        <v>755923.54392994102</v>
      </c>
      <c r="R71" s="6">
        <v>21382.241428571844</v>
      </c>
      <c r="S71" s="6">
        <v>23219.688888889621</v>
      </c>
      <c r="T71" s="6">
        <v>23624.897500000789</v>
      </c>
      <c r="U71" s="6">
        <v>25630.097500014603</v>
      </c>
      <c r="V71" s="6">
        <f>SUM(V47:V70)</f>
        <v>301232.41572460131</v>
      </c>
    </row>
    <row r="72" spans="1:22" x14ac:dyDescent="0.25">
      <c r="L72" s="6">
        <f>M71-L71</f>
        <v>1962.1270331427731</v>
      </c>
      <c r="M72" s="6">
        <f>N71-M71</f>
        <v>2285.7290383292784</v>
      </c>
    </row>
    <row r="73" spans="1:22" s="9" customFormat="1" x14ac:dyDescent="0.25">
      <c r="A73" s="9" t="s">
        <v>47</v>
      </c>
      <c r="L73" s="7"/>
      <c r="M73" s="7"/>
    </row>
    <row r="75" spans="1:22" x14ac:dyDescent="0.25">
      <c r="A75" s="6">
        <v>21218.66</v>
      </c>
      <c r="B75">
        <v>0</v>
      </c>
    </row>
    <row r="76" spans="1:22" x14ac:dyDescent="0.25">
      <c r="A76" s="6">
        <v>21254.44</v>
      </c>
      <c r="B76">
        <v>0</v>
      </c>
    </row>
    <row r="77" spans="1:22" x14ac:dyDescent="0.25">
      <c r="A77" s="6">
        <v>21292.400000000001</v>
      </c>
      <c r="B77">
        <v>0</v>
      </c>
    </row>
    <row r="78" spans="1:22" x14ac:dyDescent="0.25">
      <c r="A78" s="6">
        <v>21366.36</v>
      </c>
      <c r="B78">
        <v>0</v>
      </c>
    </row>
    <row r="79" spans="1:22" x14ac:dyDescent="0.25">
      <c r="A79" s="6">
        <v>21440.65</v>
      </c>
      <c r="B79">
        <v>0</v>
      </c>
    </row>
    <row r="80" spans="1:22" x14ac:dyDescent="0.25">
      <c r="A80" s="6">
        <v>21514.48</v>
      </c>
      <c r="B80">
        <v>0</v>
      </c>
    </row>
    <row r="81" spans="1:2" x14ac:dyDescent="0.25">
      <c r="A81" s="6">
        <v>21588.7</v>
      </c>
      <c r="B81">
        <v>0</v>
      </c>
    </row>
    <row r="82" spans="1:2" x14ac:dyDescent="0.25">
      <c r="A82" s="6">
        <v>23061.38</v>
      </c>
      <c r="B82">
        <v>0</v>
      </c>
    </row>
    <row r="83" spans="1:2" x14ac:dyDescent="0.25">
      <c r="A83" s="6">
        <v>23097.97</v>
      </c>
      <c r="B83">
        <v>0</v>
      </c>
    </row>
    <row r="84" spans="1:2" x14ac:dyDescent="0.25">
      <c r="A84" s="6">
        <v>23140.61</v>
      </c>
      <c r="B84">
        <v>0</v>
      </c>
    </row>
    <row r="85" spans="1:2" x14ac:dyDescent="0.25">
      <c r="A85" s="6">
        <v>23178.25</v>
      </c>
      <c r="B85">
        <v>0</v>
      </c>
    </row>
    <row r="86" spans="1:2" x14ac:dyDescent="0.25">
      <c r="A86" s="6">
        <v>23220.22</v>
      </c>
      <c r="B86">
        <v>0</v>
      </c>
    </row>
    <row r="87" spans="1:2" x14ac:dyDescent="0.25">
      <c r="A87" s="6">
        <v>23259.19</v>
      </c>
      <c r="B87">
        <v>0</v>
      </c>
    </row>
    <row r="88" spans="1:2" x14ac:dyDescent="0.25">
      <c r="A88" s="6">
        <v>23299.79</v>
      </c>
      <c r="B88">
        <v>0</v>
      </c>
    </row>
    <row r="89" spans="1:2" x14ac:dyDescent="0.25">
      <c r="A89" s="6">
        <v>23340.26</v>
      </c>
      <c r="B89">
        <v>0</v>
      </c>
    </row>
    <row r="90" spans="1:2" x14ac:dyDescent="0.25">
      <c r="A90" s="6">
        <v>23379.53</v>
      </c>
      <c r="B90">
        <v>0</v>
      </c>
    </row>
    <row r="91" spans="1:2" x14ac:dyDescent="0.25">
      <c r="A91" s="6">
        <v>23502.95</v>
      </c>
      <c r="B91">
        <v>0</v>
      </c>
    </row>
    <row r="92" spans="1:2" x14ac:dyDescent="0.25">
      <c r="A92" s="6">
        <v>23583.87</v>
      </c>
      <c r="B92">
        <v>0</v>
      </c>
    </row>
    <row r="93" spans="1:2" x14ac:dyDescent="0.25">
      <c r="A93" s="6">
        <v>23665.599999999999</v>
      </c>
      <c r="B93">
        <v>0</v>
      </c>
    </row>
    <row r="94" spans="1:2" x14ac:dyDescent="0.25">
      <c r="A94" s="6">
        <v>23747.17</v>
      </c>
      <c r="B94">
        <v>0</v>
      </c>
    </row>
    <row r="95" spans="1:2" x14ac:dyDescent="0.25">
      <c r="A95" s="6">
        <v>25504.69</v>
      </c>
      <c r="B95">
        <v>0</v>
      </c>
    </row>
    <row r="96" spans="1:2" x14ac:dyDescent="0.25">
      <c r="A96" s="6">
        <v>25550.22</v>
      </c>
      <c r="B96">
        <v>0</v>
      </c>
    </row>
    <row r="97" spans="1:10" x14ac:dyDescent="0.25">
      <c r="A97" s="6">
        <v>25648.95</v>
      </c>
      <c r="B97">
        <v>0</v>
      </c>
    </row>
    <row r="98" spans="1:10" x14ac:dyDescent="0.25">
      <c r="A98" s="6">
        <v>25816.53</v>
      </c>
      <c r="B98">
        <v>0</v>
      </c>
    </row>
    <row r="99" spans="1:10" ht="17.25" x14ac:dyDescent="0.25">
      <c r="A99" s="6">
        <v>23153.036250000001</v>
      </c>
      <c r="B99">
        <v>1</v>
      </c>
      <c r="E99" t="s">
        <v>43</v>
      </c>
      <c r="F99" t="s">
        <v>44</v>
      </c>
    </row>
    <row r="100" spans="1:10" x14ac:dyDescent="0.25">
      <c r="A100" s="6">
        <v>21382.241428566547</v>
      </c>
      <c r="B100">
        <v>2</v>
      </c>
      <c r="D100">
        <v>1</v>
      </c>
      <c r="E100">
        <v>47725157.58336249</v>
      </c>
      <c r="F100">
        <f>SQRT(E100)</f>
        <v>6908.3397125041911</v>
      </c>
    </row>
    <row r="101" spans="1:10" x14ac:dyDescent="0.25">
      <c r="A101" s="6">
        <v>23882.187058820837</v>
      </c>
      <c r="B101">
        <v>2</v>
      </c>
      <c r="D101">
        <v>2</v>
      </c>
      <c r="E101">
        <v>16736922.152038652</v>
      </c>
      <c r="F101">
        <f t="shared" ref="F101:F103" si="12">SQRT(E101)</f>
        <v>4091.0783605351112</v>
      </c>
    </row>
    <row r="102" spans="1:10" x14ac:dyDescent="0.25">
      <c r="A102" s="6">
        <v>21382.241428572444</v>
      </c>
      <c r="B102">
        <v>3</v>
      </c>
      <c r="D102">
        <v>3</v>
      </c>
      <c r="E102">
        <v>755923.54392994102</v>
      </c>
      <c r="F102">
        <f t="shared" si="12"/>
        <v>869.43863724241112</v>
      </c>
    </row>
    <row r="103" spans="1:10" x14ac:dyDescent="0.25">
      <c r="A103" s="6">
        <v>23344.368461715218</v>
      </c>
      <c r="B103">
        <v>3</v>
      </c>
      <c r="D103">
        <v>4</v>
      </c>
      <c r="E103">
        <v>301232.41572460131</v>
      </c>
      <c r="F103">
        <f t="shared" si="12"/>
        <v>548.84644093279985</v>
      </c>
    </row>
    <row r="104" spans="1:10" x14ac:dyDescent="0.25">
      <c r="A104" s="6">
        <v>25630.097500044496</v>
      </c>
      <c r="B104">
        <v>3</v>
      </c>
    </row>
    <row r="105" spans="1:10" x14ac:dyDescent="0.25">
      <c r="A105" s="6">
        <v>21382.241428571844</v>
      </c>
      <c r="B105">
        <v>4</v>
      </c>
    </row>
    <row r="106" spans="1:10" x14ac:dyDescent="0.25">
      <c r="A106" s="6">
        <v>23219.688888889621</v>
      </c>
      <c r="B106">
        <v>4</v>
      </c>
    </row>
    <row r="107" spans="1:10" x14ac:dyDescent="0.25">
      <c r="A107" s="6">
        <v>23624.897500000789</v>
      </c>
      <c r="B107">
        <v>4</v>
      </c>
    </row>
    <row r="108" spans="1:10" x14ac:dyDescent="0.25">
      <c r="A108" s="6">
        <v>25630.097500014603</v>
      </c>
      <c r="B108">
        <v>4</v>
      </c>
    </row>
    <row r="109" spans="1:10" x14ac:dyDescent="0.25">
      <c r="A109" s="6"/>
    </row>
    <row r="110" spans="1:10" s="9" customFormat="1" x14ac:dyDescent="0.25">
      <c r="A110" s="7" t="s">
        <v>48</v>
      </c>
    </row>
    <row r="111" spans="1:10" x14ac:dyDescent="0.25">
      <c r="A111" s="6"/>
    </row>
    <row r="112" spans="1:10" x14ac:dyDescent="0.25">
      <c r="C112" t="s">
        <v>19</v>
      </c>
      <c r="I112" t="s">
        <v>40</v>
      </c>
      <c r="J112" t="s">
        <v>22</v>
      </c>
    </row>
    <row r="113" spans="1:11" x14ac:dyDescent="0.25">
      <c r="A113" s="6">
        <v>21382.241428572444</v>
      </c>
      <c r="B113" s="6">
        <f>AVERAGE(L72:M72)</f>
        <v>2123.9280357360258</v>
      </c>
      <c r="C113">
        <f>A113/B$113</f>
        <v>10.067309752876183</v>
      </c>
      <c r="I113">
        <f>2120*10</f>
        <v>21200</v>
      </c>
      <c r="J113" s="6">
        <f>A94-A81</f>
        <v>2158.4699999999975</v>
      </c>
      <c r="K113" s="6">
        <f>A104-A103</f>
        <v>2285.7290383292784</v>
      </c>
    </row>
    <row r="114" spans="1:11" x14ac:dyDescent="0.25">
      <c r="A114" s="6">
        <v>23344.368461715218</v>
      </c>
      <c r="C114">
        <f t="shared" ref="C114:C115" si="13">A114/B$113</f>
        <v>10.991129675269558</v>
      </c>
      <c r="I114">
        <f>2120*11</f>
        <v>23320</v>
      </c>
      <c r="J114" s="6">
        <f>A98-A94</f>
        <v>2069.3600000000006</v>
      </c>
      <c r="K114" s="6">
        <f>A103-A102</f>
        <v>1962.1270331427731</v>
      </c>
    </row>
    <row r="115" spans="1:11" x14ac:dyDescent="0.25">
      <c r="A115" s="6">
        <v>25630.097500044496</v>
      </c>
      <c r="C115">
        <f t="shared" si="13"/>
        <v>12.067309752876183</v>
      </c>
      <c r="I115">
        <f>2120*12</f>
        <v>25440</v>
      </c>
    </row>
    <row r="116" spans="1:11" x14ac:dyDescent="0.25">
      <c r="J116" s="6">
        <f>AVERAGE(J113:J114)</f>
        <v>2113.9149999999991</v>
      </c>
      <c r="K116" s="6">
        <f>AVERAGE(K113:K114)</f>
        <v>2123.9280357360258</v>
      </c>
    </row>
    <row r="117" spans="1:11" x14ac:dyDescent="0.25">
      <c r="B117" t="s">
        <v>20</v>
      </c>
      <c r="C117" t="s">
        <v>21</v>
      </c>
      <c r="D117" t="s">
        <v>22</v>
      </c>
    </row>
    <row r="118" spans="1:11" x14ac:dyDescent="0.25">
      <c r="A118" s="6">
        <v>21218.66</v>
      </c>
      <c r="B118">
        <v>9</v>
      </c>
      <c r="C118">
        <f>B118+1</f>
        <v>10</v>
      </c>
      <c r="D118">
        <f>$A118/$C118</f>
        <v>2121.866</v>
      </c>
      <c r="E118">
        <v>0</v>
      </c>
      <c r="F118">
        <v>1</v>
      </c>
      <c r="G118">
        <f>F118+0.2*(B118-8)</f>
        <v>1.2</v>
      </c>
    </row>
    <row r="119" spans="1:11" x14ac:dyDescent="0.25">
      <c r="A119" s="6">
        <v>21254.44</v>
      </c>
      <c r="B119">
        <v>9</v>
      </c>
      <c r="C119">
        <f t="shared" ref="C119:C141" si="14">B119+1</f>
        <v>10</v>
      </c>
      <c r="D119">
        <f t="shared" ref="D119:D141" si="15">$A119/$C119</f>
        <v>2125.444</v>
      </c>
      <c r="E119">
        <v>0</v>
      </c>
      <c r="F119">
        <v>2</v>
      </c>
      <c r="G119">
        <f t="shared" ref="G119:G141" si="16">F119+0.2*(B119-8)</f>
        <v>2.2000000000000002</v>
      </c>
    </row>
    <row r="120" spans="1:11" x14ac:dyDescent="0.25">
      <c r="A120" s="6">
        <v>21292.400000000001</v>
      </c>
      <c r="B120">
        <v>9</v>
      </c>
      <c r="C120">
        <f t="shared" si="14"/>
        <v>10</v>
      </c>
      <c r="D120">
        <f t="shared" si="15"/>
        <v>2129.2400000000002</v>
      </c>
      <c r="E120">
        <v>0</v>
      </c>
      <c r="F120">
        <v>1</v>
      </c>
      <c r="G120">
        <f t="shared" si="16"/>
        <v>1.2</v>
      </c>
    </row>
    <row r="121" spans="1:11" x14ac:dyDescent="0.25">
      <c r="A121" s="6">
        <v>21366.36</v>
      </c>
      <c r="B121">
        <v>9</v>
      </c>
      <c r="C121">
        <f t="shared" si="14"/>
        <v>10</v>
      </c>
      <c r="D121">
        <f t="shared" si="15"/>
        <v>2136.636</v>
      </c>
      <c r="E121">
        <v>0</v>
      </c>
      <c r="F121">
        <v>1</v>
      </c>
      <c r="G121">
        <f t="shared" si="16"/>
        <v>1.2</v>
      </c>
    </row>
    <row r="122" spans="1:11" x14ac:dyDescent="0.25">
      <c r="A122" s="6">
        <v>21440.65</v>
      </c>
      <c r="B122">
        <v>9</v>
      </c>
      <c r="C122">
        <f t="shared" si="14"/>
        <v>10</v>
      </c>
      <c r="D122">
        <f t="shared" si="15"/>
        <v>2144.0650000000001</v>
      </c>
      <c r="E122">
        <v>0</v>
      </c>
      <c r="F122">
        <v>1</v>
      </c>
      <c r="G122">
        <f t="shared" si="16"/>
        <v>1.2</v>
      </c>
    </row>
    <row r="123" spans="1:11" x14ac:dyDescent="0.25">
      <c r="A123" s="6">
        <v>21514.48</v>
      </c>
      <c r="B123">
        <v>9</v>
      </c>
      <c r="C123">
        <f t="shared" si="14"/>
        <v>10</v>
      </c>
      <c r="D123">
        <f t="shared" si="15"/>
        <v>2151.4479999999999</v>
      </c>
      <c r="E123">
        <v>0</v>
      </c>
      <c r="F123">
        <v>1</v>
      </c>
      <c r="G123">
        <f t="shared" si="16"/>
        <v>1.2</v>
      </c>
    </row>
    <row r="124" spans="1:11" x14ac:dyDescent="0.25">
      <c r="A124" s="6">
        <v>21588.7</v>
      </c>
      <c r="B124">
        <v>9</v>
      </c>
      <c r="C124">
        <f t="shared" si="14"/>
        <v>10</v>
      </c>
      <c r="D124">
        <f t="shared" si="15"/>
        <v>2158.87</v>
      </c>
      <c r="E124">
        <v>0</v>
      </c>
      <c r="F124">
        <v>1</v>
      </c>
      <c r="G124">
        <f t="shared" si="16"/>
        <v>1.2</v>
      </c>
    </row>
    <row r="125" spans="1:11" x14ac:dyDescent="0.25">
      <c r="A125" s="6">
        <v>23061.38</v>
      </c>
      <c r="B125">
        <v>10</v>
      </c>
      <c r="C125">
        <f t="shared" si="14"/>
        <v>11</v>
      </c>
      <c r="D125">
        <f t="shared" si="15"/>
        <v>2096.4890909090909</v>
      </c>
      <c r="E125">
        <v>0</v>
      </c>
      <c r="F125">
        <v>2</v>
      </c>
      <c r="G125">
        <f t="shared" si="16"/>
        <v>2.4</v>
      </c>
    </row>
    <row r="126" spans="1:11" x14ac:dyDescent="0.25">
      <c r="A126" s="6">
        <v>23097.97</v>
      </c>
      <c r="B126">
        <v>10</v>
      </c>
      <c r="C126">
        <f t="shared" si="14"/>
        <v>11</v>
      </c>
      <c r="D126">
        <f t="shared" si="15"/>
        <v>2099.8154545454545</v>
      </c>
      <c r="E126">
        <v>0</v>
      </c>
      <c r="F126">
        <v>1</v>
      </c>
      <c r="G126">
        <f t="shared" si="16"/>
        <v>1.4</v>
      </c>
    </row>
    <row r="127" spans="1:11" x14ac:dyDescent="0.25">
      <c r="A127" s="6">
        <v>23140.61</v>
      </c>
      <c r="B127">
        <v>10</v>
      </c>
      <c r="C127">
        <f t="shared" si="14"/>
        <v>11</v>
      </c>
      <c r="D127">
        <f t="shared" si="15"/>
        <v>2103.6918181818182</v>
      </c>
      <c r="E127">
        <v>0</v>
      </c>
      <c r="F127">
        <v>2</v>
      </c>
      <c r="G127">
        <f t="shared" si="16"/>
        <v>2.4</v>
      </c>
    </row>
    <row r="128" spans="1:11" x14ac:dyDescent="0.25">
      <c r="A128" s="6">
        <v>23178.25</v>
      </c>
      <c r="B128">
        <v>10</v>
      </c>
      <c r="C128">
        <f t="shared" si="14"/>
        <v>11</v>
      </c>
      <c r="D128">
        <f t="shared" si="15"/>
        <v>2107.1136363636365</v>
      </c>
      <c r="E128">
        <v>0</v>
      </c>
      <c r="F128">
        <v>1</v>
      </c>
      <c r="G128">
        <f t="shared" si="16"/>
        <v>1.4</v>
      </c>
    </row>
    <row r="129" spans="1:7" x14ac:dyDescent="0.25">
      <c r="A129" s="6">
        <v>23220.22</v>
      </c>
      <c r="B129">
        <v>10</v>
      </c>
      <c r="C129">
        <f t="shared" si="14"/>
        <v>11</v>
      </c>
      <c r="D129">
        <f t="shared" si="15"/>
        <v>2110.929090909091</v>
      </c>
      <c r="E129">
        <v>0</v>
      </c>
      <c r="F129">
        <v>2</v>
      </c>
      <c r="G129">
        <f t="shared" si="16"/>
        <v>2.4</v>
      </c>
    </row>
    <row r="130" spans="1:7" x14ac:dyDescent="0.25">
      <c r="A130" s="6">
        <v>23259.19</v>
      </c>
      <c r="B130">
        <v>10</v>
      </c>
      <c r="C130">
        <f t="shared" si="14"/>
        <v>11</v>
      </c>
      <c r="D130">
        <f t="shared" si="15"/>
        <v>2114.471818181818</v>
      </c>
      <c r="E130">
        <v>0</v>
      </c>
      <c r="F130">
        <v>1</v>
      </c>
      <c r="G130">
        <f t="shared" si="16"/>
        <v>1.4</v>
      </c>
    </row>
    <row r="131" spans="1:7" x14ac:dyDescent="0.25">
      <c r="A131" s="6">
        <v>23299.79</v>
      </c>
      <c r="B131">
        <v>10</v>
      </c>
      <c r="C131">
        <f t="shared" si="14"/>
        <v>11</v>
      </c>
      <c r="D131">
        <f t="shared" si="15"/>
        <v>2118.1627272727274</v>
      </c>
      <c r="E131">
        <v>0</v>
      </c>
      <c r="F131">
        <v>2</v>
      </c>
      <c r="G131">
        <f t="shared" si="16"/>
        <v>2.4</v>
      </c>
    </row>
    <row r="132" spans="1:7" x14ac:dyDescent="0.25">
      <c r="A132" s="6">
        <v>23340.26</v>
      </c>
      <c r="B132">
        <v>10</v>
      </c>
      <c r="C132">
        <f t="shared" si="14"/>
        <v>11</v>
      </c>
      <c r="D132">
        <f t="shared" si="15"/>
        <v>2121.8418181818179</v>
      </c>
      <c r="E132">
        <v>0</v>
      </c>
      <c r="F132">
        <v>1</v>
      </c>
      <c r="G132">
        <f t="shared" si="16"/>
        <v>1.4</v>
      </c>
    </row>
    <row r="133" spans="1:7" x14ac:dyDescent="0.25">
      <c r="A133" s="6">
        <v>23379.53</v>
      </c>
      <c r="B133">
        <v>10</v>
      </c>
      <c r="C133">
        <f t="shared" si="14"/>
        <v>11</v>
      </c>
      <c r="D133">
        <f t="shared" si="15"/>
        <v>2125.411818181818</v>
      </c>
      <c r="E133">
        <v>0</v>
      </c>
      <c r="F133">
        <v>2</v>
      </c>
      <c r="G133">
        <f t="shared" si="16"/>
        <v>2.4</v>
      </c>
    </row>
    <row r="134" spans="1:7" x14ac:dyDescent="0.25">
      <c r="A134" s="6">
        <v>23502.95</v>
      </c>
      <c r="B134">
        <v>10</v>
      </c>
      <c r="C134">
        <f t="shared" si="14"/>
        <v>11</v>
      </c>
      <c r="D134">
        <f t="shared" si="15"/>
        <v>2136.6318181818183</v>
      </c>
      <c r="E134">
        <v>0</v>
      </c>
      <c r="F134">
        <v>1</v>
      </c>
      <c r="G134">
        <f t="shared" si="16"/>
        <v>1.4</v>
      </c>
    </row>
    <row r="135" spans="1:7" x14ac:dyDescent="0.25">
      <c r="A135" s="6">
        <v>23583.87</v>
      </c>
      <c r="B135">
        <v>10</v>
      </c>
      <c r="C135">
        <f t="shared" si="14"/>
        <v>11</v>
      </c>
      <c r="D135">
        <f t="shared" si="15"/>
        <v>2143.9881818181816</v>
      </c>
      <c r="E135">
        <v>0</v>
      </c>
      <c r="F135">
        <v>1</v>
      </c>
      <c r="G135">
        <f t="shared" si="16"/>
        <v>1.4</v>
      </c>
    </row>
    <row r="136" spans="1:7" x14ac:dyDescent="0.25">
      <c r="A136" s="6">
        <v>23665.599999999999</v>
      </c>
      <c r="B136">
        <v>10</v>
      </c>
      <c r="C136">
        <f t="shared" si="14"/>
        <v>11</v>
      </c>
      <c r="D136">
        <f t="shared" si="15"/>
        <v>2151.4181818181819</v>
      </c>
      <c r="E136">
        <v>0</v>
      </c>
      <c r="F136">
        <v>1</v>
      </c>
      <c r="G136">
        <f t="shared" si="16"/>
        <v>1.4</v>
      </c>
    </row>
    <row r="137" spans="1:7" x14ac:dyDescent="0.25">
      <c r="A137" s="6">
        <v>23747.17</v>
      </c>
      <c r="B137">
        <v>10</v>
      </c>
      <c r="C137">
        <f t="shared" si="14"/>
        <v>11</v>
      </c>
      <c r="D137">
        <f t="shared" si="15"/>
        <v>2158.8336363636363</v>
      </c>
      <c r="E137">
        <v>0</v>
      </c>
      <c r="F137">
        <v>1</v>
      </c>
      <c r="G137">
        <f t="shared" si="16"/>
        <v>1.4</v>
      </c>
    </row>
    <row r="138" spans="1:7" x14ac:dyDescent="0.25">
      <c r="A138" s="6">
        <v>25504.69</v>
      </c>
      <c r="B138">
        <v>11</v>
      </c>
      <c r="C138">
        <f t="shared" si="14"/>
        <v>12</v>
      </c>
      <c r="D138">
        <f t="shared" si="15"/>
        <v>2125.3908333333334</v>
      </c>
      <c r="E138">
        <v>0</v>
      </c>
      <c r="F138">
        <v>2</v>
      </c>
      <c r="G138">
        <f t="shared" si="16"/>
        <v>2.6</v>
      </c>
    </row>
    <row r="139" spans="1:7" x14ac:dyDescent="0.25">
      <c r="A139" s="6">
        <v>25550.22</v>
      </c>
      <c r="B139">
        <v>11</v>
      </c>
      <c r="C139">
        <f t="shared" si="14"/>
        <v>12</v>
      </c>
      <c r="D139">
        <f t="shared" si="15"/>
        <v>2129.1849999999999</v>
      </c>
      <c r="E139">
        <v>0</v>
      </c>
      <c r="F139">
        <v>1</v>
      </c>
      <c r="G139">
        <f t="shared" si="16"/>
        <v>1.6</v>
      </c>
    </row>
    <row r="140" spans="1:7" x14ac:dyDescent="0.25">
      <c r="A140" s="7">
        <v>25648.95</v>
      </c>
      <c r="B140">
        <v>11</v>
      </c>
      <c r="C140">
        <f t="shared" si="14"/>
        <v>12</v>
      </c>
      <c r="D140">
        <f t="shared" si="15"/>
        <v>2137.4124999999999</v>
      </c>
      <c r="E140">
        <v>0</v>
      </c>
      <c r="F140">
        <v>1</v>
      </c>
      <c r="G140">
        <f t="shared" si="16"/>
        <v>1.6</v>
      </c>
    </row>
    <row r="141" spans="1:7" x14ac:dyDescent="0.25">
      <c r="A141" s="6">
        <v>25816.53</v>
      </c>
      <c r="B141">
        <v>11</v>
      </c>
      <c r="C141">
        <f t="shared" si="14"/>
        <v>12</v>
      </c>
      <c r="D141">
        <f t="shared" si="15"/>
        <v>2151.3775000000001</v>
      </c>
      <c r="E141">
        <v>0</v>
      </c>
      <c r="F141">
        <v>1</v>
      </c>
      <c r="G141">
        <f t="shared" si="16"/>
        <v>1.6</v>
      </c>
    </row>
    <row r="142" spans="1:7" x14ac:dyDescent="0.25">
      <c r="A142" s="6"/>
    </row>
    <row r="143" spans="1:7" s="9" customFormat="1" x14ac:dyDescent="0.25">
      <c r="A143" s="7" t="s">
        <v>50</v>
      </c>
    </row>
    <row r="144" spans="1:7" x14ac:dyDescent="0.25">
      <c r="A144" s="6"/>
    </row>
    <row r="145" spans="1:10" x14ac:dyDescent="0.25">
      <c r="B145" t="s">
        <v>23</v>
      </c>
      <c r="C145" t="s">
        <v>24</v>
      </c>
      <c r="D145" t="s">
        <v>10</v>
      </c>
      <c r="E145" t="s">
        <v>13</v>
      </c>
      <c r="F145" t="s">
        <v>14</v>
      </c>
      <c r="G145" t="s">
        <v>15</v>
      </c>
      <c r="H145" t="s">
        <v>28</v>
      </c>
      <c r="I145" t="s">
        <v>29</v>
      </c>
      <c r="J145" t="s">
        <v>16</v>
      </c>
    </row>
    <row r="146" spans="1:10" x14ac:dyDescent="0.25">
      <c r="A146" s="6">
        <v>2121.866</v>
      </c>
      <c r="B146">
        <v>5</v>
      </c>
      <c r="C146">
        <v>1</v>
      </c>
      <c r="D146">
        <f>D$171-D$172*($B146+0.5)</f>
        <v>2121.9173872431484</v>
      </c>
      <c r="E146">
        <f>E$171-E$172*($B146+0.5)</f>
        <v>2089.2357327820646</v>
      </c>
      <c r="F146" s="6">
        <f>$A146-D146</f>
        <v>-5.1387243148383277E-2</v>
      </c>
      <c r="G146" s="6">
        <f>$A146-E146</f>
        <v>32.630267217935398</v>
      </c>
      <c r="H146" s="6">
        <f>F146^2</f>
        <v>2.6406487583910641E-3</v>
      </c>
      <c r="I146" s="6">
        <f>G146^2</f>
        <v>1064.7343387138694</v>
      </c>
      <c r="J146" s="6">
        <f>MIN(H146:I146)</f>
        <v>2.6406487583910641E-3</v>
      </c>
    </row>
    <row r="147" spans="1:10" x14ac:dyDescent="0.25">
      <c r="A147" s="6">
        <v>2125.444</v>
      </c>
      <c r="B147">
        <v>0</v>
      </c>
      <c r="C147">
        <v>2</v>
      </c>
      <c r="D147">
        <f t="shared" ref="D147:E169" si="17">D$171-D$172*($B147+0.5)</f>
        <v>2158.8538809585898</v>
      </c>
      <c r="E147">
        <f>E$171-E$172*($B147+0.5)</f>
        <v>2125.409582644178</v>
      </c>
      <c r="F147" s="6">
        <f t="shared" ref="F147:F169" si="18">$A147-D147</f>
        <v>-33.409880958589838</v>
      </c>
      <c r="G147" s="6">
        <f t="shared" ref="G147:G169" si="19">$A147-E147</f>
        <v>3.4417355821915407E-2</v>
      </c>
      <c r="H147" s="6">
        <f t="shared" ref="H147:H169" si="20">F147^2</f>
        <v>1116.2201456671439</v>
      </c>
      <c r="I147" s="6">
        <f t="shared" ref="I147:I169" si="21">G147^2</f>
        <v>1.1845543817723344E-3</v>
      </c>
      <c r="J147" s="6">
        <f t="shared" ref="J147:J169" si="22">MIN(H147:I147)</f>
        <v>1.1845543817723344E-3</v>
      </c>
    </row>
    <row r="148" spans="1:10" x14ac:dyDescent="0.25">
      <c r="A148" s="6">
        <v>2129.2400000000002</v>
      </c>
      <c r="B148">
        <v>4</v>
      </c>
      <c r="C148">
        <v>1</v>
      </c>
      <c r="D148">
        <f t="shared" si="17"/>
        <v>2129.3046859862366</v>
      </c>
      <c r="E148">
        <f t="shared" si="17"/>
        <v>2096.4705027544874</v>
      </c>
      <c r="F148" s="6">
        <f t="shared" si="18"/>
        <v>-6.4685986236327153E-2</v>
      </c>
      <c r="G148" s="6">
        <f t="shared" si="19"/>
        <v>32.769497245512866</v>
      </c>
      <c r="H148" s="6">
        <f t="shared" si="20"/>
        <v>4.1842768153663055E-3</v>
      </c>
      <c r="I148" s="6">
        <f t="shared" si="21"/>
        <v>1073.8399497236753</v>
      </c>
      <c r="J148" s="6">
        <f t="shared" si="22"/>
        <v>4.1842768153663055E-3</v>
      </c>
    </row>
    <row r="149" spans="1:10" x14ac:dyDescent="0.25">
      <c r="A149" s="6">
        <v>2136.636</v>
      </c>
      <c r="B149">
        <v>3</v>
      </c>
      <c r="C149">
        <v>1</v>
      </c>
      <c r="D149">
        <f t="shared" si="17"/>
        <v>2136.6919847293252</v>
      </c>
      <c r="E149">
        <f t="shared" si="17"/>
        <v>2103.7052727269102</v>
      </c>
      <c r="F149" s="6">
        <f t="shared" si="18"/>
        <v>-5.5984729325246008E-2</v>
      </c>
      <c r="G149" s="6">
        <f t="shared" si="19"/>
        <v>32.930727273089815</v>
      </c>
      <c r="H149" s="6">
        <f t="shared" si="20"/>
        <v>3.1342899176210605E-3</v>
      </c>
      <c r="I149" s="6">
        <f t="shared" si="21"/>
        <v>1084.4327987346214</v>
      </c>
      <c r="J149" s="6">
        <f t="shared" si="22"/>
        <v>3.1342899176210605E-3</v>
      </c>
    </row>
    <row r="150" spans="1:10" x14ac:dyDescent="0.25">
      <c r="A150" s="6">
        <v>2144.0650000000001</v>
      </c>
      <c r="B150">
        <v>2</v>
      </c>
      <c r="C150">
        <v>1</v>
      </c>
      <c r="D150">
        <f t="shared" si="17"/>
        <v>2144.0792834724134</v>
      </c>
      <c r="E150">
        <f t="shared" si="17"/>
        <v>2110.9400426993325</v>
      </c>
      <c r="F150" s="6">
        <f t="shared" si="18"/>
        <v>-1.4283472413353593E-2</v>
      </c>
      <c r="G150" s="6">
        <f t="shared" si="19"/>
        <v>33.124957300667575</v>
      </c>
      <c r="H150" s="6">
        <f t="shared" si="20"/>
        <v>2.0401758418303311E-4</v>
      </c>
      <c r="I150" s="6">
        <f t="shared" si="21"/>
        <v>1097.26279617105</v>
      </c>
      <c r="J150" s="6">
        <f t="shared" si="22"/>
        <v>2.0401758418303311E-4</v>
      </c>
    </row>
    <row r="151" spans="1:10" x14ac:dyDescent="0.25">
      <c r="A151" s="6">
        <v>2151.4479999999999</v>
      </c>
      <c r="B151">
        <v>1</v>
      </c>
      <c r="C151">
        <v>1</v>
      </c>
      <c r="D151">
        <f t="shared" si="17"/>
        <v>2151.4665822155016</v>
      </c>
      <c r="E151">
        <f t="shared" si="17"/>
        <v>2118.1748126717553</v>
      </c>
      <c r="F151" s="6">
        <f t="shared" si="18"/>
        <v>-1.8582215501737664E-2</v>
      </c>
      <c r="G151" s="6">
        <f t="shared" si="19"/>
        <v>33.273187328244603</v>
      </c>
      <c r="H151" s="6">
        <f t="shared" si="20"/>
        <v>3.4529873295301958E-4</v>
      </c>
      <c r="I151" s="6">
        <f t="shared" si="21"/>
        <v>1107.1049949804571</v>
      </c>
      <c r="J151" s="6">
        <f t="shared" si="22"/>
        <v>3.4529873295301958E-4</v>
      </c>
    </row>
    <row r="152" spans="1:10" x14ac:dyDescent="0.25">
      <c r="A152" s="6">
        <v>2158.87</v>
      </c>
      <c r="B152">
        <v>0</v>
      </c>
      <c r="C152">
        <v>1</v>
      </c>
      <c r="D152">
        <f t="shared" si="17"/>
        <v>2158.8538809585898</v>
      </c>
      <c r="E152">
        <f t="shared" si="17"/>
        <v>2125.409582644178</v>
      </c>
      <c r="F152" s="6">
        <f t="shared" si="18"/>
        <v>1.6119041410092905E-2</v>
      </c>
      <c r="G152" s="6">
        <f t="shared" si="19"/>
        <v>33.460417355821846</v>
      </c>
      <c r="H152" s="6">
        <f t="shared" si="20"/>
        <v>2.5982349598028983E-4</v>
      </c>
      <c r="I152" s="6">
        <f t="shared" si="21"/>
        <v>1119.5995296257838</v>
      </c>
      <c r="J152" s="6">
        <f t="shared" si="22"/>
        <v>2.5982349598028983E-4</v>
      </c>
    </row>
    <row r="153" spans="1:10" x14ac:dyDescent="0.25">
      <c r="A153" s="6">
        <v>2096.4890909090909</v>
      </c>
      <c r="B153">
        <v>4</v>
      </c>
      <c r="C153">
        <v>2</v>
      </c>
      <c r="D153">
        <f t="shared" si="17"/>
        <v>2129.3046859862366</v>
      </c>
      <c r="E153">
        <f t="shared" si="17"/>
        <v>2096.4705027544874</v>
      </c>
      <c r="F153" s="6">
        <f t="shared" si="18"/>
        <v>-32.815595077145645</v>
      </c>
      <c r="G153" s="6">
        <f t="shared" si="19"/>
        <v>1.8588154603548901E-2</v>
      </c>
      <c r="H153" s="6">
        <f t="shared" si="20"/>
        <v>1076.8632802671855</v>
      </c>
      <c r="I153" s="6">
        <f t="shared" si="21"/>
        <v>3.4551949156543622E-4</v>
      </c>
      <c r="J153" s="6">
        <f t="shared" si="22"/>
        <v>3.4551949156543622E-4</v>
      </c>
    </row>
    <row r="154" spans="1:10" x14ac:dyDescent="0.25">
      <c r="A154" s="6">
        <v>2099.8154545454545</v>
      </c>
      <c r="B154">
        <v>8</v>
      </c>
      <c r="C154">
        <v>1</v>
      </c>
      <c r="D154">
        <f t="shared" si="17"/>
        <v>2099.7554910138838</v>
      </c>
      <c r="E154">
        <f t="shared" si="17"/>
        <v>2067.5314228647967</v>
      </c>
      <c r="F154" s="6">
        <f t="shared" si="18"/>
        <v>5.9963531570701889E-2</v>
      </c>
      <c r="G154" s="6">
        <f t="shared" si="19"/>
        <v>32.28403168065779</v>
      </c>
      <c r="H154" s="6">
        <f t="shared" si="20"/>
        <v>3.5956251184305621E-3</v>
      </c>
      <c r="I154" s="6">
        <f t="shared" si="21"/>
        <v>1042.2587015577158</v>
      </c>
      <c r="J154" s="6">
        <f t="shared" si="22"/>
        <v>3.5956251184305621E-3</v>
      </c>
    </row>
    <row r="155" spans="1:10" x14ac:dyDescent="0.25">
      <c r="A155" s="6">
        <v>2103.6918181818182</v>
      </c>
      <c r="B155">
        <v>3</v>
      </c>
      <c r="C155">
        <v>2</v>
      </c>
      <c r="D155">
        <f t="shared" si="17"/>
        <v>2136.6919847293252</v>
      </c>
      <c r="E155">
        <f t="shared" si="17"/>
        <v>2103.7052727269102</v>
      </c>
      <c r="F155" s="6">
        <f t="shared" si="18"/>
        <v>-33.000166547506979</v>
      </c>
      <c r="G155" s="6">
        <f t="shared" si="19"/>
        <v>-1.345454509191768E-2</v>
      </c>
      <c r="H155" s="6">
        <f t="shared" si="20"/>
        <v>1089.0109921631986</v>
      </c>
      <c r="I155" s="6">
        <f t="shared" si="21"/>
        <v>1.8102478363044613E-4</v>
      </c>
      <c r="J155" s="6">
        <f t="shared" si="22"/>
        <v>1.8102478363044613E-4</v>
      </c>
    </row>
    <row r="156" spans="1:10" x14ac:dyDescent="0.25">
      <c r="A156" s="6">
        <v>2107.1136363636365</v>
      </c>
      <c r="B156">
        <v>7</v>
      </c>
      <c r="C156">
        <v>1</v>
      </c>
      <c r="D156">
        <f t="shared" si="17"/>
        <v>2107.142789756972</v>
      </c>
      <c r="E156">
        <f t="shared" si="17"/>
        <v>2074.7661928372195</v>
      </c>
      <c r="F156" s="6">
        <f t="shared" si="18"/>
        <v>-2.9153393335491273E-2</v>
      </c>
      <c r="G156" s="6">
        <f t="shared" si="19"/>
        <v>32.34744352641701</v>
      </c>
      <c r="H156" s="6">
        <f t="shared" si="20"/>
        <v>8.4992034297386697E-4</v>
      </c>
      <c r="I156" s="6">
        <f t="shared" si="21"/>
        <v>1046.3571026947377</v>
      </c>
      <c r="J156" s="6">
        <f t="shared" si="22"/>
        <v>8.4992034297386697E-4</v>
      </c>
    </row>
    <row r="157" spans="1:10" x14ac:dyDescent="0.25">
      <c r="A157" s="6">
        <v>2110.929090909091</v>
      </c>
      <c r="B157">
        <v>2</v>
      </c>
      <c r="C157">
        <v>2</v>
      </c>
      <c r="D157">
        <f t="shared" si="17"/>
        <v>2144.0792834724134</v>
      </c>
      <c r="E157">
        <f t="shared" si="17"/>
        <v>2110.9400426993325</v>
      </c>
      <c r="F157" s="6">
        <f t="shared" si="18"/>
        <v>-33.150192563322435</v>
      </c>
      <c r="G157" s="6">
        <f t="shared" si="19"/>
        <v>-1.0951790241506387E-2</v>
      </c>
      <c r="H157" s="6">
        <f t="shared" si="20"/>
        <v>1098.9352669853581</v>
      </c>
      <c r="I157" s="6">
        <f t="shared" si="21"/>
        <v>1.1994170949395454E-4</v>
      </c>
      <c r="J157" s="6">
        <f t="shared" si="22"/>
        <v>1.1994170949395454E-4</v>
      </c>
    </row>
    <row r="158" spans="1:10" x14ac:dyDescent="0.25">
      <c r="A158" s="6">
        <v>2114.471818181818</v>
      </c>
      <c r="B158">
        <v>6</v>
      </c>
      <c r="C158">
        <v>1</v>
      </c>
      <c r="D158">
        <f t="shared" si="17"/>
        <v>2114.5300885000602</v>
      </c>
      <c r="E158">
        <f t="shared" si="17"/>
        <v>2082.0009628096423</v>
      </c>
      <c r="F158" s="6">
        <f t="shared" si="18"/>
        <v>-5.8270318242193753E-2</v>
      </c>
      <c r="G158" s="6">
        <f t="shared" si="19"/>
        <v>32.47085537217572</v>
      </c>
      <c r="H158" s="6">
        <f t="shared" si="20"/>
        <v>3.395429988046538E-3</v>
      </c>
      <c r="I158" s="6">
        <f t="shared" si="21"/>
        <v>1054.3564486007529</v>
      </c>
      <c r="J158" s="6">
        <f t="shared" si="22"/>
        <v>3.395429988046538E-3</v>
      </c>
    </row>
    <row r="159" spans="1:10" x14ac:dyDescent="0.25">
      <c r="A159" s="6">
        <v>2118.1627272727274</v>
      </c>
      <c r="B159">
        <v>1</v>
      </c>
      <c r="C159">
        <v>2</v>
      </c>
      <c r="D159">
        <f t="shared" si="17"/>
        <v>2151.4665822155016</v>
      </c>
      <c r="E159">
        <f t="shared" si="17"/>
        <v>2118.1748126717553</v>
      </c>
      <c r="F159" s="6">
        <f t="shared" si="18"/>
        <v>-33.303854942774251</v>
      </c>
      <c r="G159" s="6">
        <f t="shared" si="19"/>
        <v>-1.2085399027910171E-2</v>
      </c>
      <c r="H159" s="6">
        <f t="shared" si="20"/>
        <v>1109.1467540493488</v>
      </c>
      <c r="I159" s="6">
        <f t="shared" si="21"/>
        <v>1.4605686966381211E-4</v>
      </c>
      <c r="J159" s="6">
        <f t="shared" si="22"/>
        <v>1.4605686966381211E-4</v>
      </c>
    </row>
    <row r="160" spans="1:10" x14ac:dyDescent="0.25">
      <c r="A160" s="6">
        <v>2121.8418181818179</v>
      </c>
      <c r="B160">
        <v>5</v>
      </c>
      <c r="C160">
        <v>1</v>
      </c>
      <c r="D160">
        <f t="shared" si="17"/>
        <v>2121.9173872431484</v>
      </c>
      <c r="E160">
        <f t="shared" si="17"/>
        <v>2089.2357327820646</v>
      </c>
      <c r="F160" s="6">
        <f t="shared" si="18"/>
        <v>-7.5569061330497789E-2</v>
      </c>
      <c r="G160" s="6">
        <f t="shared" si="19"/>
        <v>32.606085399753283</v>
      </c>
      <c r="H160" s="6">
        <f t="shared" si="20"/>
        <v>5.7106830303725363E-3</v>
      </c>
      <c r="I160" s="6">
        <f t="shared" si="21"/>
        <v>1063.1568050960043</v>
      </c>
      <c r="J160" s="6">
        <f t="shared" si="22"/>
        <v>5.7106830303725363E-3</v>
      </c>
    </row>
    <row r="161" spans="1:22" x14ac:dyDescent="0.25">
      <c r="A161" s="6">
        <v>2125.411818181818</v>
      </c>
      <c r="B161">
        <v>0</v>
      </c>
      <c r="C161">
        <v>2</v>
      </c>
      <c r="D161">
        <f t="shared" si="17"/>
        <v>2158.8538809585898</v>
      </c>
      <c r="E161">
        <f t="shared" si="17"/>
        <v>2125.409582644178</v>
      </c>
      <c r="F161" s="6">
        <f t="shared" si="18"/>
        <v>-33.442062776771763</v>
      </c>
      <c r="G161" s="6">
        <f t="shared" si="19"/>
        <v>2.2355376399900706E-3</v>
      </c>
      <c r="H161" s="6">
        <f t="shared" si="20"/>
        <v>1118.3715627655436</v>
      </c>
      <c r="I161" s="6">
        <f t="shared" si="21"/>
        <v>4.9976285398123746E-6</v>
      </c>
      <c r="J161" s="6">
        <f t="shared" si="22"/>
        <v>4.9976285398123746E-6</v>
      </c>
    </row>
    <row r="162" spans="1:22" x14ac:dyDescent="0.25">
      <c r="A162" s="6">
        <v>2136.6318181818183</v>
      </c>
      <c r="B162">
        <v>3</v>
      </c>
      <c r="C162">
        <v>1</v>
      </c>
      <c r="D162">
        <f t="shared" si="17"/>
        <v>2136.6919847293252</v>
      </c>
      <c r="E162">
        <f t="shared" si="17"/>
        <v>2103.7052727269102</v>
      </c>
      <c r="F162" s="6">
        <f t="shared" si="18"/>
        <v>-6.0166547506923962E-2</v>
      </c>
      <c r="G162" s="6">
        <f t="shared" si="19"/>
        <v>32.926545454908137</v>
      </c>
      <c r="H162" s="6">
        <f t="shared" si="20"/>
        <v>3.6200134389029379E-3</v>
      </c>
      <c r="I162" s="6">
        <f t="shared" si="21"/>
        <v>1084.1573955941317</v>
      </c>
      <c r="J162" s="6">
        <f t="shared" si="22"/>
        <v>3.6200134389029379E-3</v>
      </c>
    </row>
    <row r="163" spans="1:22" x14ac:dyDescent="0.25">
      <c r="A163" s="6">
        <v>2143.9881818181816</v>
      </c>
      <c r="B163">
        <v>2</v>
      </c>
      <c r="C163">
        <v>1</v>
      </c>
      <c r="D163">
        <f t="shared" si="17"/>
        <v>2144.0792834724134</v>
      </c>
      <c r="E163">
        <f t="shared" si="17"/>
        <v>2110.9400426993325</v>
      </c>
      <c r="F163" s="6">
        <f t="shared" si="18"/>
        <v>-9.1101654231806606E-2</v>
      </c>
      <c r="G163" s="6">
        <f t="shared" si="19"/>
        <v>33.048139118849122</v>
      </c>
      <c r="H163" s="6">
        <f t="shared" si="20"/>
        <v>8.2995114037716471E-3</v>
      </c>
      <c r="I163" s="6">
        <f t="shared" si="21"/>
        <v>1092.1794992188056</v>
      </c>
      <c r="J163" s="6">
        <f t="shared" si="22"/>
        <v>8.2995114037716471E-3</v>
      </c>
    </row>
    <row r="164" spans="1:22" x14ac:dyDescent="0.25">
      <c r="A164" s="6">
        <v>2151.4181818181819</v>
      </c>
      <c r="B164">
        <v>1</v>
      </c>
      <c r="C164">
        <v>1</v>
      </c>
      <c r="D164">
        <f t="shared" si="17"/>
        <v>2151.4665822155016</v>
      </c>
      <c r="E164">
        <f t="shared" si="17"/>
        <v>2118.1748126717553</v>
      </c>
      <c r="F164" s="6">
        <f t="shared" si="18"/>
        <v>-4.8400397319710464E-2</v>
      </c>
      <c r="G164" s="6">
        <f t="shared" si="19"/>
        <v>33.24336914642663</v>
      </c>
      <c r="H164" s="6">
        <f t="shared" si="20"/>
        <v>2.3425984607058359E-3</v>
      </c>
      <c r="I164" s="6">
        <f t="shared" si="21"/>
        <v>1105.1215922055901</v>
      </c>
      <c r="J164" s="6">
        <f t="shared" si="22"/>
        <v>2.3425984607058359E-3</v>
      </c>
    </row>
    <row r="165" spans="1:22" x14ac:dyDescent="0.25">
      <c r="A165" s="6">
        <v>2158.8336363636363</v>
      </c>
      <c r="B165">
        <v>0</v>
      </c>
      <c r="C165">
        <v>1</v>
      </c>
      <c r="D165">
        <f t="shared" si="17"/>
        <v>2158.8538809585898</v>
      </c>
      <c r="E165">
        <f t="shared" si="17"/>
        <v>2125.409582644178</v>
      </c>
      <c r="F165" s="6">
        <f t="shared" si="18"/>
        <v>-2.0244594953510386E-2</v>
      </c>
      <c r="G165" s="6">
        <f t="shared" si="19"/>
        <v>33.424053719458243</v>
      </c>
      <c r="H165" s="6">
        <f t="shared" si="20"/>
        <v>4.0984362483169822E-4</v>
      </c>
      <c r="I165" s="6">
        <f t="shared" si="21"/>
        <v>1117.1673670412304</v>
      </c>
      <c r="J165" s="6">
        <f t="shared" si="22"/>
        <v>4.0984362483169822E-4</v>
      </c>
    </row>
    <row r="166" spans="1:22" x14ac:dyDescent="0.25">
      <c r="A166" s="6">
        <v>2125.3908333333334</v>
      </c>
      <c r="B166">
        <v>0</v>
      </c>
      <c r="C166">
        <v>2</v>
      </c>
      <c r="D166">
        <f t="shared" si="17"/>
        <v>2158.8538809585898</v>
      </c>
      <c r="E166">
        <f t="shared" si="17"/>
        <v>2125.409582644178</v>
      </c>
      <c r="F166" s="6">
        <f t="shared" si="18"/>
        <v>-33.463047625256422</v>
      </c>
      <c r="G166" s="6">
        <f t="shared" si="19"/>
        <v>-1.8749310844668798E-2</v>
      </c>
      <c r="H166" s="6">
        <f t="shared" si="20"/>
        <v>1119.7755563701794</v>
      </c>
      <c r="I166" s="6">
        <f t="shared" si="21"/>
        <v>3.5153665715001502E-4</v>
      </c>
      <c r="J166" s="6">
        <f t="shared" si="22"/>
        <v>3.5153665715001502E-4</v>
      </c>
    </row>
    <row r="167" spans="1:22" x14ac:dyDescent="0.25">
      <c r="A167" s="6">
        <v>2129.1849999999999</v>
      </c>
      <c r="B167">
        <v>4</v>
      </c>
      <c r="C167">
        <v>1</v>
      </c>
      <c r="D167">
        <f t="shared" si="17"/>
        <v>2129.3046859862366</v>
      </c>
      <c r="E167">
        <f t="shared" si="17"/>
        <v>2096.4705027544874</v>
      </c>
      <c r="F167" s="6">
        <f t="shared" si="18"/>
        <v>-0.11968598623661819</v>
      </c>
      <c r="G167" s="6">
        <f t="shared" si="19"/>
        <v>32.714497245512575</v>
      </c>
      <c r="H167" s="6">
        <f t="shared" si="20"/>
        <v>1.4324735301431959E-2</v>
      </c>
      <c r="I167" s="6">
        <f t="shared" si="21"/>
        <v>1070.2383300266499</v>
      </c>
      <c r="J167" s="6">
        <f t="shared" si="22"/>
        <v>1.4324735301431959E-2</v>
      </c>
    </row>
    <row r="168" spans="1:22" x14ac:dyDescent="0.25">
      <c r="A168" s="6">
        <v>2137.4124999999999</v>
      </c>
      <c r="B168">
        <v>3</v>
      </c>
      <c r="C168">
        <v>1</v>
      </c>
      <c r="D168">
        <f t="shared" si="17"/>
        <v>2136.6919847293252</v>
      </c>
      <c r="E168">
        <f t="shared" si="17"/>
        <v>2103.7052727269102</v>
      </c>
      <c r="F168" s="6">
        <f t="shared" si="18"/>
        <v>0.72051527067469578</v>
      </c>
      <c r="G168" s="6">
        <f t="shared" si="19"/>
        <v>33.707227273089757</v>
      </c>
      <c r="H168" s="6">
        <f t="shared" si="20"/>
        <v>0.51914225527543012</v>
      </c>
      <c r="I168" s="6">
        <f t="shared" si="21"/>
        <v>1136.1771704397258</v>
      </c>
      <c r="J168" s="6">
        <f t="shared" si="22"/>
        <v>0.51914225527543012</v>
      </c>
    </row>
    <row r="169" spans="1:22" x14ac:dyDescent="0.25">
      <c r="A169" s="6">
        <v>2151.3775000000001</v>
      </c>
      <c r="B169">
        <v>1</v>
      </c>
      <c r="C169">
        <v>1</v>
      </c>
      <c r="D169">
        <f t="shared" si="17"/>
        <v>2151.4665822155016</v>
      </c>
      <c r="E169">
        <f>E$171-E$172*($B169+0.5)</f>
        <v>2118.1748126717553</v>
      </c>
      <c r="F169" s="6">
        <f t="shared" si="18"/>
        <v>-8.908221550154849E-2</v>
      </c>
      <c r="G169" s="6">
        <f t="shared" si="19"/>
        <v>33.202687328244792</v>
      </c>
      <c r="H169" s="6">
        <f t="shared" si="20"/>
        <v>7.9356411186643269E-3</v>
      </c>
      <c r="I169" s="6">
        <f t="shared" si="21"/>
        <v>1102.4184458171874</v>
      </c>
      <c r="J169" s="6">
        <f t="shared" si="22"/>
        <v>7.9356411186643269E-3</v>
      </c>
    </row>
    <row r="170" spans="1:22" x14ac:dyDescent="0.25">
      <c r="J170" s="6">
        <f>SUM(J146:J169)</f>
        <v>0.58272824392987255</v>
      </c>
    </row>
    <row r="171" spans="1:22" ht="18" x14ac:dyDescent="0.35">
      <c r="A171" t="s">
        <v>26</v>
      </c>
      <c r="D171">
        <v>2162.5475303301341</v>
      </c>
      <c r="E171">
        <v>2129.0269676303892</v>
      </c>
      <c r="L171">
        <f>D171/E171</f>
        <v>1.0157445458462433</v>
      </c>
    </row>
    <row r="172" spans="1:22" ht="18" x14ac:dyDescent="0.35">
      <c r="A172" t="s">
        <v>27</v>
      </c>
      <c r="D172">
        <v>7.387298743088297</v>
      </c>
      <c r="E172">
        <v>7.2347699724226304</v>
      </c>
    </row>
    <row r="173" spans="1:22" ht="18" x14ac:dyDescent="0.35"/>
    <row r="174" spans="1:22" s="9" customFormat="1" ht="18" x14ac:dyDescent="0.35">
      <c r="A174" s="9" t="s">
        <v>51</v>
      </c>
    </row>
    <row r="176" spans="1:22" x14ac:dyDescent="0.25">
      <c r="A176" t="s">
        <v>30</v>
      </c>
      <c r="E176" t="s">
        <v>10</v>
      </c>
      <c r="I176" t="s">
        <v>35</v>
      </c>
      <c r="J176" t="s">
        <v>37</v>
      </c>
      <c r="N176" t="s">
        <v>13</v>
      </c>
      <c r="R176" t="s">
        <v>17</v>
      </c>
      <c r="V176" t="s">
        <v>39</v>
      </c>
    </row>
    <row r="177" spans="1:24" x14ac:dyDescent="0.25">
      <c r="A177" s="6">
        <v>21218.66</v>
      </c>
      <c r="B177">
        <v>9</v>
      </c>
      <c r="C177">
        <f>B177+1</f>
        <v>10</v>
      </c>
      <c r="D177">
        <v>5</v>
      </c>
      <c r="E177">
        <f>2*(E$195-E$196*($D177+0.5))*$C177</f>
        <v>21219.253642097254</v>
      </c>
      <c r="F177" s="6">
        <f>$A177-E177</f>
        <v>-0.59364209725390538</v>
      </c>
      <c r="G177" s="6">
        <f>F177^2</f>
        <v>0.35241093963201525</v>
      </c>
      <c r="I177" s="6">
        <v>21218.66</v>
      </c>
      <c r="J177">
        <f>2*(J$195-J$196*($D177+0.5))*$C177</f>
        <v>21218.704658714021</v>
      </c>
      <c r="K177" s="6">
        <f>$I177-J177</f>
        <v>-4.4658714021352353E-2</v>
      </c>
      <c r="L177" s="6">
        <f>K177^2</f>
        <v>1.9944007380409334E-3</v>
      </c>
      <c r="N177">
        <f>2*(N$195-N$196*($D177+0.5)+N$197*($D177+0.5)^2)*$C177</f>
        <v>21218.441114728877</v>
      </c>
      <c r="O177" s="6">
        <f>$I177-N177</f>
        <v>0.21888527112241718</v>
      </c>
      <c r="P177" s="6">
        <f>O177^2</f>
        <v>4.7910761914334077E-2</v>
      </c>
      <c r="R177">
        <f>2*(R$195-R$196*($D177+0.5))*$C177+4*R$198*($B177*$C177)^3</f>
        <v>21219.024804149434</v>
      </c>
      <c r="S177" s="6">
        <f>$I177-R177</f>
        <v>-0.3648041494343488</v>
      </c>
      <c r="T177" s="6">
        <f>S177^2</f>
        <v>0.1330820674445187</v>
      </c>
      <c r="V177">
        <f>2*(V$195-V$196*($D177+0.5)+V$197*($D177+0.5)^2)*$C177+4*V$198*($B177*$C177)^3</f>
        <v>21218.735184637098</v>
      </c>
      <c r="W177" s="6">
        <f>$I177-V177</f>
        <v>-7.5184637098573148E-2</v>
      </c>
      <c r="X177" s="6">
        <f>W177^2</f>
        <v>5.6527296556441418E-3</v>
      </c>
    </row>
    <row r="178" spans="1:24" x14ac:dyDescent="0.25">
      <c r="A178" s="6">
        <v>21292.400000000001</v>
      </c>
      <c r="B178">
        <v>9</v>
      </c>
      <c r="C178">
        <f t="shared" ref="C178:C193" si="23">B178+1</f>
        <v>10</v>
      </c>
      <c r="D178">
        <v>4</v>
      </c>
      <c r="E178">
        <f t="shared" ref="E178:E193" si="24">2*(E$195-E$196*($D178+0.5))*$C178</f>
        <v>21293.126000044216</v>
      </c>
      <c r="F178" s="6">
        <f t="shared" ref="F178:F193" si="25">$A178-E178</f>
        <v>-0.72600004421474296</v>
      </c>
      <c r="G178" s="6">
        <f t="shared" ref="G178:G193" si="26">F178^2</f>
        <v>0.52707606419980868</v>
      </c>
      <c r="I178" s="6">
        <v>21292.400000000001</v>
      </c>
      <c r="J178">
        <f t="shared" ref="J178:J193" si="27">2*(J$195-J$196*($D178+0.5))*$C178</f>
        <v>21292.547662902391</v>
      </c>
      <c r="K178" s="6">
        <f t="shared" ref="K178:K193" si="28">$I178-J178</f>
        <v>-0.14766290238912916</v>
      </c>
      <c r="L178" s="6">
        <f t="shared" ref="L178:L193" si="29">K178^2</f>
        <v>2.1804332741981486E-2</v>
      </c>
      <c r="N178">
        <f t="shared" ref="N178:N193" si="30">2*(N$195-N$196*($D178+0.5)+N$197*($D178+0.5)^2)*$C178</f>
        <v>21292.187367360653</v>
      </c>
      <c r="O178" s="6">
        <f t="shared" ref="O178:O193" si="31">$I178-N178</f>
        <v>0.21263263934815768</v>
      </c>
      <c r="P178" s="6">
        <f t="shared" ref="P178:P193" si="32">O178^2</f>
        <v>4.5212639316163691E-2</v>
      </c>
      <c r="R178">
        <f t="shared" ref="R178:R193" si="33">2*(R$195-R$196*($D178+0.5))*$C178+4*R$198*($B178*$C178)^3</f>
        <v>21292.865505538703</v>
      </c>
      <c r="S178" s="6">
        <f t="shared" ref="S178:S193" si="34">$I178-R178</f>
        <v>-0.46550553870110889</v>
      </c>
      <c r="T178" s="6">
        <f t="shared" ref="T178:T193" si="35">S178^2</f>
        <v>0.21669540656140959</v>
      </c>
      <c r="V178">
        <f t="shared" ref="V178:V193" si="36">2*(V$195-V$196*($D178+0.5)+V$197*($D178+0.5)^2)*$C178+4*V$198*($B178*$C178)^3</f>
        <v>21292.486944829143</v>
      </c>
      <c r="W178" s="6">
        <f t="shared" ref="W178:W193" si="37">$I178-V178</f>
        <v>-8.6944829141430091E-2</v>
      </c>
      <c r="X178" s="6">
        <f t="shared" ref="X178:X193" si="38">W178^2</f>
        <v>7.5594033144324715E-3</v>
      </c>
    </row>
    <row r="179" spans="1:24" x14ac:dyDescent="0.25">
      <c r="A179" s="6">
        <v>21366.36</v>
      </c>
      <c r="B179">
        <v>9</v>
      </c>
      <c r="C179">
        <f t="shared" si="23"/>
        <v>10</v>
      </c>
      <c r="D179">
        <v>3</v>
      </c>
      <c r="E179">
        <f t="shared" si="24"/>
        <v>21366.998357991182</v>
      </c>
      <c r="F179" s="6">
        <f t="shared" si="25"/>
        <v>-0.63835799118169234</v>
      </c>
      <c r="G179" s="6">
        <f t="shared" si="26"/>
        <v>0.40750092490552559</v>
      </c>
      <c r="I179" s="6">
        <v>21366.36</v>
      </c>
      <c r="J179">
        <f t="shared" si="27"/>
        <v>21366.390667090753</v>
      </c>
      <c r="K179" s="6">
        <f t="shared" si="28"/>
        <v>-3.0667090752103832E-2</v>
      </c>
      <c r="L179" s="6">
        <f t="shared" si="29"/>
        <v>9.4047045519777238E-4</v>
      </c>
      <c r="N179">
        <f t="shared" si="30"/>
        <v>21366.063688745628</v>
      </c>
      <c r="O179" s="6">
        <f t="shared" si="31"/>
        <v>0.29631125437299488</v>
      </c>
      <c r="P179" s="6">
        <f t="shared" si="32"/>
        <v>8.780035946809768E-2</v>
      </c>
      <c r="R179">
        <f t="shared" si="33"/>
        <v>21366.706206927967</v>
      </c>
      <c r="S179" s="6">
        <f t="shared" si="34"/>
        <v>-0.34620692796670482</v>
      </c>
      <c r="T179" s="6">
        <f t="shared" si="35"/>
        <v>0.11985923697214314</v>
      </c>
      <c r="V179">
        <f t="shared" si="36"/>
        <v>21366.358722839857</v>
      </c>
      <c r="W179" s="6">
        <f t="shared" si="37"/>
        <v>1.2771601432177704E-3</v>
      </c>
      <c r="X179" s="6">
        <f t="shared" si="38"/>
        <v>1.6311380314240358E-6</v>
      </c>
    </row>
    <row r="180" spans="1:24" x14ac:dyDescent="0.25">
      <c r="A180" s="6">
        <v>21440.65</v>
      </c>
      <c r="B180">
        <v>9</v>
      </c>
      <c r="C180">
        <f t="shared" si="23"/>
        <v>10</v>
      </c>
      <c r="D180">
        <v>2</v>
      </c>
      <c r="E180">
        <f t="shared" si="24"/>
        <v>21440.870715938145</v>
      </c>
      <c r="F180" s="6">
        <f t="shared" si="25"/>
        <v>-0.22071593814325752</v>
      </c>
      <c r="G180" s="6">
        <f t="shared" si="26"/>
        <v>4.8715525350458276E-2</v>
      </c>
      <c r="I180" s="6">
        <v>21440.65</v>
      </c>
      <c r="J180">
        <f t="shared" si="27"/>
        <v>21440.233671279126</v>
      </c>
      <c r="K180" s="6">
        <f t="shared" si="28"/>
        <v>0.41632872087575379</v>
      </c>
      <c r="L180" s="6">
        <f t="shared" si="29"/>
        <v>0.17332960382604132</v>
      </c>
      <c r="N180">
        <f t="shared" si="30"/>
        <v>21440.070078883793</v>
      </c>
      <c r="O180" s="6">
        <f t="shared" si="31"/>
        <v>0.57992111620842479</v>
      </c>
      <c r="P180" s="6">
        <f t="shared" si="32"/>
        <v>0.33630850102442533</v>
      </c>
      <c r="R180">
        <f t="shared" si="33"/>
        <v>21440.546908317236</v>
      </c>
      <c r="S180" s="6">
        <f t="shared" si="34"/>
        <v>0.10309168276580749</v>
      </c>
      <c r="T180" s="6">
        <f t="shared" si="35"/>
        <v>1.0627895055485889E-2</v>
      </c>
      <c r="V180">
        <f t="shared" si="36"/>
        <v>21440.350518669238</v>
      </c>
      <c r="W180" s="6">
        <f t="shared" si="37"/>
        <v>0.29948133076322847</v>
      </c>
      <c r="X180" s="6">
        <f t="shared" si="38"/>
        <v>8.9689067475714257E-2</v>
      </c>
    </row>
    <row r="181" spans="1:24" x14ac:dyDescent="0.25">
      <c r="A181" s="6">
        <v>21514.48</v>
      </c>
      <c r="B181">
        <v>9</v>
      </c>
      <c r="C181">
        <f t="shared" si="23"/>
        <v>10</v>
      </c>
      <c r="D181">
        <v>1</v>
      </c>
      <c r="E181">
        <f t="shared" si="24"/>
        <v>21514.743073885107</v>
      </c>
      <c r="F181" s="6">
        <f t="shared" si="25"/>
        <v>-0.26307388510758756</v>
      </c>
      <c r="G181" s="6">
        <f t="shared" si="26"/>
        <v>6.920786902560018E-2</v>
      </c>
      <c r="I181" s="6">
        <v>21514.48</v>
      </c>
      <c r="J181">
        <f t="shared" si="27"/>
        <v>21514.076675467491</v>
      </c>
      <c r="K181" s="6">
        <f t="shared" si="28"/>
        <v>0.4033245325081225</v>
      </c>
      <c r="L181" s="6">
        <f t="shared" si="29"/>
        <v>0.16267067852289557</v>
      </c>
      <c r="N181">
        <f t="shared" si="30"/>
        <v>21514.206537775153</v>
      </c>
      <c r="O181" s="6">
        <f t="shared" si="31"/>
        <v>0.27346222484629834</v>
      </c>
      <c r="P181" s="6">
        <f t="shared" si="32"/>
        <v>7.4781588417887429E-2</v>
      </c>
      <c r="R181">
        <f t="shared" si="33"/>
        <v>21514.387609706497</v>
      </c>
      <c r="S181" s="6">
        <f t="shared" si="34"/>
        <v>9.23902935028309E-2</v>
      </c>
      <c r="T181" s="6">
        <f t="shared" si="35"/>
        <v>8.5359663335392369E-3</v>
      </c>
      <c r="V181">
        <f t="shared" si="36"/>
        <v>21514.462332317282</v>
      </c>
      <c r="W181" s="6">
        <f t="shared" si="37"/>
        <v>1.7667682717728894E-2</v>
      </c>
      <c r="X181" s="6">
        <f t="shared" si="38"/>
        <v>3.1214701261433626E-4</v>
      </c>
    </row>
    <row r="182" spans="1:24" x14ac:dyDescent="0.25">
      <c r="A182" s="6">
        <v>21588.7</v>
      </c>
      <c r="B182">
        <v>9</v>
      </c>
      <c r="C182">
        <f t="shared" si="23"/>
        <v>10</v>
      </c>
      <c r="D182">
        <v>0</v>
      </c>
      <c r="E182">
        <f t="shared" si="24"/>
        <v>21588.61543183207</v>
      </c>
      <c r="F182" s="6">
        <f t="shared" si="25"/>
        <v>8.4568167931138305E-2</v>
      </c>
      <c r="G182" s="6">
        <f t="shared" si="26"/>
        <v>7.1517750272292093E-3</v>
      </c>
      <c r="I182" s="6">
        <v>21588.7</v>
      </c>
      <c r="J182">
        <f t="shared" si="27"/>
        <v>21587.919679655857</v>
      </c>
      <c r="K182" s="6">
        <f t="shared" si="28"/>
        <v>0.78032034414354712</v>
      </c>
      <c r="L182" s="6">
        <f t="shared" si="29"/>
        <v>0.60889983948430382</v>
      </c>
      <c r="N182">
        <f t="shared" si="30"/>
        <v>21588.473065419712</v>
      </c>
      <c r="O182" s="6">
        <f t="shared" si="31"/>
        <v>0.22693458028879832</v>
      </c>
      <c r="P182" s="6">
        <f t="shared" si="32"/>
        <v>5.1499303730853048E-2</v>
      </c>
      <c r="R182">
        <f t="shared" si="33"/>
        <v>21588.228311095765</v>
      </c>
      <c r="S182" s="6">
        <f t="shared" si="34"/>
        <v>0.47168890423563425</v>
      </c>
      <c r="T182" s="6">
        <f t="shared" si="35"/>
        <v>0.22249042237901334</v>
      </c>
      <c r="V182">
        <f t="shared" si="36"/>
        <v>21588.694163783988</v>
      </c>
      <c r="W182" s="6">
        <f t="shared" si="37"/>
        <v>5.8362160125398077E-3</v>
      </c>
      <c r="X182" s="6">
        <f t="shared" si="38"/>
        <v>3.4061417345026056E-5</v>
      </c>
    </row>
    <row r="183" spans="1:24" x14ac:dyDescent="0.25">
      <c r="A183" s="6">
        <v>23097.97</v>
      </c>
      <c r="B183">
        <v>10</v>
      </c>
      <c r="C183">
        <f t="shared" si="23"/>
        <v>11</v>
      </c>
      <c r="D183">
        <v>8</v>
      </c>
      <c r="E183">
        <f t="shared" si="24"/>
        <v>23097.400225082005</v>
      </c>
      <c r="F183" s="6">
        <f t="shared" si="25"/>
        <v>0.56977491799625568</v>
      </c>
      <c r="G183" s="6">
        <f t="shared" si="26"/>
        <v>0.32464345717763987</v>
      </c>
      <c r="I183" s="6">
        <v>23097.97</v>
      </c>
      <c r="J183">
        <f t="shared" si="27"/>
        <v>23096.893210763814</v>
      </c>
      <c r="K183" s="6">
        <f t="shared" si="28"/>
        <v>1.0767892361873237</v>
      </c>
      <c r="L183" s="6">
        <f t="shared" si="29"/>
        <v>1.1594750591688801</v>
      </c>
      <c r="N183">
        <f t="shared" si="30"/>
        <v>23097.781046287982</v>
      </c>
      <c r="O183" s="6">
        <f t="shared" si="31"/>
        <v>0.18895371201870148</v>
      </c>
      <c r="P183" s="6">
        <f t="shared" si="32"/>
        <v>3.5703505285646371E-2</v>
      </c>
      <c r="R183">
        <f t="shared" si="33"/>
        <v>23096.911135412553</v>
      </c>
      <c r="S183" s="6">
        <f t="shared" si="34"/>
        <v>1.0588645874486247</v>
      </c>
      <c r="T183" s="6">
        <f t="shared" si="35"/>
        <v>1.121194214552746</v>
      </c>
      <c r="V183">
        <f t="shared" si="36"/>
        <v>23097.727764521514</v>
      </c>
      <c r="W183" s="6">
        <f t="shared" si="37"/>
        <v>0.24223547848669114</v>
      </c>
      <c r="X183" s="6">
        <f t="shared" si="38"/>
        <v>5.8678027037676203E-2</v>
      </c>
    </row>
    <row r="184" spans="1:24" x14ac:dyDescent="0.25">
      <c r="A184" s="6">
        <v>23178.25</v>
      </c>
      <c r="B184">
        <v>10</v>
      </c>
      <c r="C184">
        <f t="shared" si="23"/>
        <v>11</v>
      </c>
      <c r="D184">
        <v>7</v>
      </c>
      <c r="E184">
        <f t="shared" si="24"/>
        <v>23178.65981882366</v>
      </c>
      <c r="F184" s="6">
        <f t="shared" si="25"/>
        <v>-0.40981882366031641</v>
      </c>
      <c r="G184" s="6">
        <f t="shared" si="26"/>
        <v>0.16795146822632551</v>
      </c>
      <c r="I184" s="6">
        <v>23178.25</v>
      </c>
      <c r="J184">
        <f t="shared" si="27"/>
        <v>23178.120515371022</v>
      </c>
      <c r="K184" s="6">
        <f t="shared" si="28"/>
        <v>0.12948462897838908</v>
      </c>
      <c r="L184" s="6">
        <f t="shared" si="29"/>
        <v>1.6766269141671078E-2</v>
      </c>
      <c r="N184">
        <f t="shared" si="30"/>
        <v>23178.472697297395</v>
      </c>
      <c r="O184" s="6">
        <f t="shared" si="31"/>
        <v>-0.22269729739491595</v>
      </c>
      <c r="P184" s="6">
        <f t="shared" si="32"/>
        <v>4.959408626699964E-2</v>
      </c>
      <c r="R184">
        <f t="shared" si="33"/>
        <v>23178.135906940741</v>
      </c>
      <c r="S184" s="6">
        <f t="shared" si="34"/>
        <v>0.11409305925917579</v>
      </c>
      <c r="T184" s="6">
        <f t="shared" si="35"/>
        <v>1.3017226171117799E-2</v>
      </c>
      <c r="V184">
        <f t="shared" si="36"/>
        <v>23178.458641931167</v>
      </c>
      <c r="W184" s="6">
        <f t="shared" si="37"/>
        <v>-0.20864193116722163</v>
      </c>
      <c r="X184" s="6">
        <f t="shared" si="38"/>
        <v>4.3531455441187646E-2</v>
      </c>
    </row>
    <row r="185" spans="1:24" x14ac:dyDescent="0.25">
      <c r="A185" s="6">
        <v>23259.19</v>
      </c>
      <c r="B185">
        <v>10</v>
      </c>
      <c r="C185">
        <f t="shared" si="23"/>
        <v>11</v>
      </c>
      <c r="D185">
        <v>6</v>
      </c>
      <c r="E185">
        <f t="shared" si="24"/>
        <v>23259.919412565323</v>
      </c>
      <c r="F185" s="6">
        <f t="shared" si="25"/>
        <v>-0.72941256532430998</v>
      </c>
      <c r="G185" s="6">
        <f t="shared" si="26"/>
        <v>0.5320426904529908</v>
      </c>
      <c r="I185" s="6">
        <v>23259.19</v>
      </c>
      <c r="J185">
        <f t="shared" si="27"/>
        <v>23259.347819978222</v>
      </c>
      <c r="K185" s="6">
        <f t="shared" si="28"/>
        <v>-0.15781997822341509</v>
      </c>
      <c r="L185" s="6">
        <f t="shared" si="29"/>
        <v>2.4907145526439214E-2</v>
      </c>
      <c r="N185">
        <f t="shared" si="30"/>
        <v>23259.307423935326</v>
      </c>
      <c r="O185" s="6">
        <f t="shared" si="31"/>
        <v>-0.11742393532767892</v>
      </c>
      <c r="P185" s="6">
        <f t="shared" si="32"/>
        <v>1.3788380587838921E-2</v>
      </c>
      <c r="R185">
        <f t="shared" si="33"/>
        <v>23259.360678468936</v>
      </c>
      <c r="S185" s="6">
        <f t="shared" si="34"/>
        <v>-0.17067846893769456</v>
      </c>
      <c r="T185" s="6">
        <f t="shared" si="35"/>
        <v>2.9131139758915566E-2</v>
      </c>
      <c r="V185">
        <f t="shared" si="36"/>
        <v>23259.321538941356</v>
      </c>
      <c r="W185" s="6">
        <f t="shared" si="37"/>
        <v>-0.13153894135757582</v>
      </c>
      <c r="X185" s="6">
        <f t="shared" si="38"/>
        <v>1.7302493093471771E-2</v>
      </c>
    </row>
    <row r="186" spans="1:24" x14ac:dyDescent="0.25">
      <c r="A186" s="6">
        <v>23340.26</v>
      </c>
      <c r="B186">
        <v>10</v>
      </c>
      <c r="C186">
        <f t="shared" si="23"/>
        <v>11</v>
      </c>
      <c r="D186">
        <v>5</v>
      </c>
      <c r="E186">
        <f t="shared" si="24"/>
        <v>23341.179006306982</v>
      </c>
      <c r="F186" s="6">
        <f t="shared" si="25"/>
        <v>-0.91900630698364694</v>
      </c>
      <c r="G186" s="6">
        <f t="shared" si="26"/>
        <v>0.84457259227572112</v>
      </c>
      <c r="I186" s="6">
        <v>23340.26</v>
      </c>
      <c r="J186">
        <f t="shared" si="27"/>
        <v>23340.575124585426</v>
      </c>
      <c r="K186" s="6">
        <f t="shared" si="28"/>
        <v>-0.31512458542783861</v>
      </c>
      <c r="L186" s="6">
        <f t="shared" si="29"/>
        <v>9.9303504341067148E-2</v>
      </c>
      <c r="N186">
        <f t="shared" si="30"/>
        <v>23340.285226201762</v>
      </c>
      <c r="O186" s="6">
        <f t="shared" si="31"/>
        <v>-2.5226201763871359E-2</v>
      </c>
      <c r="P186" s="6">
        <f t="shared" si="32"/>
        <v>6.3636125543154647E-4</v>
      </c>
      <c r="R186">
        <f t="shared" si="33"/>
        <v>23340.585449997125</v>
      </c>
      <c r="S186" s="6">
        <f t="shared" si="34"/>
        <v>-0.32544999712627032</v>
      </c>
      <c r="T186" s="6">
        <f t="shared" si="35"/>
        <v>0.10591770062948935</v>
      </c>
      <c r="V186">
        <f t="shared" si="36"/>
        <v>23340.316455552082</v>
      </c>
      <c r="W186" s="6">
        <f t="shared" si="37"/>
        <v>-5.6455552083207294E-2</v>
      </c>
      <c r="X186" s="6">
        <f t="shared" si="38"/>
        <v>3.1872293610197317E-3</v>
      </c>
    </row>
    <row r="187" spans="1:24" x14ac:dyDescent="0.25">
      <c r="A187" s="6">
        <v>23502.95</v>
      </c>
      <c r="B187">
        <v>10</v>
      </c>
      <c r="C187">
        <f t="shared" si="23"/>
        <v>11</v>
      </c>
      <c r="D187">
        <v>3</v>
      </c>
      <c r="E187">
        <f t="shared" si="24"/>
        <v>23503.6981937903</v>
      </c>
      <c r="F187" s="6">
        <f t="shared" si="25"/>
        <v>-0.74819379029941047</v>
      </c>
      <c r="G187" s="6">
        <f t="shared" si="26"/>
        <v>0.55979394784259817</v>
      </c>
      <c r="I187" s="6">
        <v>23502.95</v>
      </c>
      <c r="J187">
        <f t="shared" si="27"/>
        <v>23503.029733799831</v>
      </c>
      <c r="K187" s="6">
        <f t="shared" si="28"/>
        <v>-7.9733799830137286E-2</v>
      </c>
      <c r="L187" s="6">
        <f t="shared" si="29"/>
        <v>6.3574788353524007E-3</v>
      </c>
      <c r="N187">
        <f t="shared" si="30"/>
        <v>23502.670057620187</v>
      </c>
      <c r="O187" s="6">
        <f t="shared" si="31"/>
        <v>0.27994237981329206</v>
      </c>
      <c r="P187" s="6">
        <f t="shared" si="32"/>
        <v>7.8367736015529474E-2</v>
      </c>
      <c r="R187">
        <f t="shared" si="33"/>
        <v>23503.034993053509</v>
      </c>
      <c r="S187" s="6">
        <f t="shared" si="34"/>
        <v>-8.4993053507787408E-2</v>
      </c>
      <c r="T187" s="6">
        <f t="shared" si="35"/>
        <v>7.2238191445776131E-3</v>
      </c>
      <c r="V187">
        <f t="shared" si="36"/>
        <v>23502.702347575119</v>
      </c>
      <c r="W187" s="6">
        <f t="shared" si="37"/>
        <v>0.24765242488138028</v>
      </c>
      <c r="X187" s="6">
        <f t="shared" si="38"/>
        <v>6.1331723549627702E-2</v>
      </c>
    </row>
    <row r="188" spans="1:24" x14ac:dyDescent="0.25">
      <c r="A188" s="6">
        <v>23583.87</v>
      </c>
      <c r="B188">
        <v>10</v>
      </c>
      <c r="C188">
        <f t="shared" si="23"/>
        <v>11</v>
      </c>
      <c r="D188">
        <v>2</v>
      </c>
      <c r="E188">
        <f t="shared" si="24"/>
        <v>23584.957787531959</v>
      </c>
      <c r="F188" s="6">
        <f t="shared" si="25"/>
        <v>-1.0877875319602026</v>
      </c>
      <c r="G188" s="6">
        <f t="shared" si="26"/>
        <v>1.1832817146880688</v>
      </c>
      <c r="I188" s="6">
        <v>23583.87</v>
      </c>
      <c r="J188">
        <f t="shared" si="27"/>
        <v>23584.257038407039</v>
      </c>
      <c r="K188" s="6">
        <f t="shared" si="28"/>
        <v>-0.38703840703965398</v>
      </c>
      <c r="L188" s="6">
        <f t="shared" si="29"/>
        <v>0.14979872852379286</v>
      </c>
      <c r="N188">
        <f t="shared" si="30"/>
        <v>23584.077086772169</v>
      </c>
      <c r="O188" s="6">
        <f t="shared" si="31"/>
        <v>-0.20708677217044169</v>
      </c>
      <c r="P188" s="6">
        <f t="shared" si="32"/>
        <v>4.2884931207972425E-2</v>
      </c>
      <c r="R188">
        <f t="shared" si="33"/>
        <v>23584.2597645817</v>
      </c>
      <c r="S188" s="6">
        <f t="shared" si="34"/>
        <v>-0.38976458170145634</v>
      </c>
      <c r="T188" s="6">
        <f t="shared" si="35"/>
        <v>0.15191642914891124</v>
      </c>
      <c r="V188">
        <f t="shared" si="36"/>
        <v>23584.093322987435</v>
      </c>
      <c r="W188" s="6">
        <f t="shared" si="37"/>
        <v>-0.22332298743640422</v>
      </c>
      <c r="X188" s="6">
        <f t="shared" si="38"/>
        <v>4.9873156717520357E-2</v>
      </c>
    </row>
    <row r="189" spans="1:24" x14ac:dyDescent="0.25">
      <c r="A189" s="6">
        <v>23665.599999999999</v>
      </c>
      <c r="B189">
        <v>10</v>
      </c>
      <c r="C189">
        <f t="shared" si="23"/>
        <v>11</v>
      </c>
      <c r="D189">
        <v>1</v>
      </c>
      <c r="E189">
        <f t="shared" si="24"/>
        <v>23666.217381273618</v>
      </c>
      <c r="F189" s="6">
        <f t="shared" si="25"/>
        <v>-0.61738127361968509</v>
      </c>
      <c r="G189" s="6">
        <f t="shared" si="26"/>
        <v>0.38115963701626449</v>
      </c>
      <c r="I189" s="6">
        <v>23665.599999999999</v>
      </c>
      <c r="J189">
        <f t="shared" si="27"/>
        <v>23665.484343014239</v>
      </c>
      <c r="K189" s="6">
        <f t="shared" si="28"/>
        <v>0.11565698575941497</v>
      </c>
      <c r="L189" s="6">
        <f t="shared" si="29"/>
        <v>1.3376538354953517E-2</v>
      </c>
      <c r="N189">
        <f t="shared" si="30"/>
        <v>23665.627191552667</v>
      </c>
      <c r="O189" s="6">
        <f t="shared" si="31"/>
        <v>-2.7191552668227814E-2</v>
      </c>
      <c r="P189" s="6">
        <f t="shared" si="32"/>
        <v>7.3938053650900713E-4</v>
      </c>
      <c r="R189">
        <f t="shared" si="33"/>
        <v>23665.484536109889</v>
      </c>
      <c r="S189" s="6">
        <f t="shared" si="34"/>
        <v>0.11546389010982239</v>
      </c>
      <c r="T189" s="6">
        <f t="shared" si="35"/>
        <v>1.3331909919293139E-2</v>
      </c>
      <c r="V189">
        <f t="shared" si="36"/>
        <v>23665.61631800028</v>
      </c>
      <c r="W189" s="6">
        <f t="shared" si="37"/>
        <v>-1.6318000281899003E-2</v>
      </c>
      <c r="X189" s="6">
        <f t="shared" si="38"/>
        <v>2.6627713320005595E-4</v>
      </c>
    </row>
    <row r="190" spans="1:24" x14ac:dyDescent="0.25">
      <c r="A190" s="6">
        <v>23747.17</v>
      </c>
      <c r="B190">
        <v>10</v>
      </c>
      <c r="C190">
        <f t="shared" si="23"/>
        <v>11</v>
      </c>
      <c r="D190">
        <v>0</v>
      </c>
      <c r="E190">
        <f t="shared" si="24"/>
        <v>23747.476975015274</v>
      </c>
      <c r="F190" s="6">
        <f t="shared" si="25"/>
        <v>-0.30697501527538407</v>
      </c>
      <c r="G190" s="6">
        <f t="shared" si="26"/>
        <v>9.4233660003322284E-2</v>
      </c>
      <c r="I190" s="6">
        <v>23747.17</v>
      </c>
      <c r="J190">
        <f t="shared" si="27"/>
        <v>23746.711647621443</v>
      </c>
      <c r="K190" s="6">
        <f t="shared" si="28"/>
        <v>0.45835237855499145</v>
      </c>
      <c r="L190" s="6">
        <f t="shared" si="29"/>
        <v>0.21008690292701818</v>
      </c>
      <c r="N190">
        <f t="shared" si="30"/>
        <v>23747.320371961683</v>
      </c>
      <c r="O190" s="6">
        <f t="shared" si="31"/>
        <v>-0.15037196168486844</v>
      </c>
      <c r="P190" s="6">
        <f t="shared" si="32"/>
        <v>2.2611726860955542E-2</v>
      </c>
      <c r="R190">
        <f t="shared" si="33"/>
        <v>23746.709307638084</v>
      </c>
      <c r="S190" s="6">
        <f t="shared" si="34"/>
        <v>0.46069236191397067</v>
      </c>
      <c r="T190" s="6">
        <f t="shared" si="35"/>
        <v>0.21223745232587293</v>
      </c>
      <c r="V190">
        <f t="shared" si="36"/>
        <v>23747.271332613662</v>
      </c>
      <c r="W190" s="6">
        <f t="shared" si="37"/>
        <v>-0.10133261366354418</v>
      </c>
      <c r="X190" s="6">
        <f t="shared" si="38"/>
        <v>1.02682985918851E-2</v>
      </c>
    </row>
    <row r="191" spans="1:24" x14ac:dyDescent="0.25">
      <c r="A191" s="6">
        <v>25550.22</v>
      </c>
      <c r="B191">
        <v>11</v>
      </c>
      <c r="C191">
        <f t="shared" si="23"/>
        <v>12</v>
      </c>
      <c r="D191">
        <v>4</v>
      </c>
      <c r="E191">
        <f t="shared" si="24"/>
        <v>25551.751200053062</v>
      </c>
      <c r="F191" s="6">
        <f t="shared" si="25"/>
        <v>-1.531200053061184</v>
      </c>
      <c r="G191" s="6">
        <f t="shared" si="26"/>
        <v>2.3445736024945729</v>
      </c>
      <c r="I191" s="6">
        <v>25550.22</v>
      </c>
      <c r="J191">
        <f t="shared" si="27"/>
        <v>25551.057195482867</v>
      </c>
      <c r="K191" s="6">
        <f t="shared" si="28"/>
        <v>-0.83719548286535428</v>
      </c>
      <c r="L191" s="6">
        <f t="shared" si="29"/>
        <v>0.70089627653015374</v>
      </c>
      <c r="N191">
        <f t="shared" si="30"/>
        <v>25550.624840832781</v>
      </c>
      <c r="O191" s="6">
        <f t="shared" si="31"/>
        <v>-0.40484083277988248</v>
      </c>
      <c r="P191" s="6">
        <f t="shared" si="32"/>
        <v>0.16389609988590875</v>
      </c>
      <c r="R191">
        <f t="shared" si="33"/>
        <v>25550.51785123811</v>
      </c>
      <c r="S191" s="6">
        <f t="shared" si="34"/>
        <v>-0.29785123810870573</v>
      </c>
      <c r="T191" s="6">
        <f t="shared" si="35"/>
        <v>8.8715360042888922E-2</v>
      </c>
      <c r="V191">
        <f t="shared" si="36"/>
        <v>25550.19714450273</v>
      </c>
      <c r="W191" s="6">
        <f t="shared" si="37"/>
        <v>2.285549727093894E-2</v>
      </c>
      <c r="X191" s="6">
        <f t="shared" si="38"/>
        <v>5.2237375550189739E-4</v>
      </c>
    </row>
    <row r="192" spans="1:24" x14ac:dyDescent="0.25">
      <c r="A192" s="7">
        <v>25648.95</v>
      </c>
      <c r="B192">
        <v>11</v>
      </c>
      <c r="C192">
        <f t="shared" si="23"/>
        <v>12</v>
      </c>
      <c r="D192">
        <v>3</v>
      </c>
      <c r="E192">
        <f t="shared" si="24"/>
        <v>25640.398029589422</v>
      </c>
      <c r="F192" s="6">
        <f t="shared" si="25"/>
        <v>8.5519704105790879</v>
      </c>
      <c r="G192" s="6">
        <f t="shared" si="26"/>
        <v>73.136197903420253</v>
      </c>
      <c r="I192" s="7">
        <v>25638.95</v>
      </c>
      <c r="J192">
        <f t="shared" si="27"/>
        <v>25639.668800508905</v>
      </c>
      <c r="K192" s="6">
        <f t="shared" si="28"/>
        <v>-0.71880050890467828</v>
      </c>
      <c r="L192" s="6">
        <f t="shared" si="29"/>
        <v>0.51667417160162443</v>
      </c>
      <c r="N192">
        <f t="shared" si="30"/>
        <v>25639.276426494751</v>
      </c>
      <c r="O192" s="6">
        <f t="shared" si="31"/>
        <v>-0.32642649475019425</v>
      </c>
      <c r="P192" s="6">
        <f t="shared" si="32"/>
        <v>0.10655425647489859</v>
      </c>
      <c r="R192">
        <f t="shared" si="33"/>
        <v>25639.126692905222</v>
      </c>
      <c r="S192" s="6">
        <f t="shared" si="34"/>
        <v>-0.17669290522098891</v>
      </c>
      <c r="T192" s="6">
        <f t="shared" si="35"/>
        <v>3.1220382755433367E-2</v>
      </c>
      <c r="V192">
        <f t="shared" si="36"/>
        <v>25638.84327811559</v>
      </c>
      <c r="W192" s="6">
        <f t="shared" si="37"/>
        <v>0.10672188441094477</v>
      </c>
      <c r="X192" s="6">
        <f t="shared" si="38"/>
        <v>1.1389560612223055E-2</v>
      </c>
    </row>
    <row r="193" spans="1:24" x14ac:dyDescent="0.25">
      <c r="A193" s="6">
        <v>25816.53</v>
      </c>
      <c r="B193">
        <v>11</v>
      </c>
      <c r="C193">
        <f t="shared" si="23"/>
        <v>12</v>
      </c>
      <c r="D193">
        <v>1</v>
      </c>
      <c r="E193">
        <f t="shared" si="24"/>
        <v>25817.691688662126</v>
      </c>
      <c r="F193" s="6">
        <f t="shared" si="25"/>
        <v>-1.161688662126835</v>
      </c>
      <c r="G193" s="6">
        <f t="shared" si="26"/>
        <v>1.3495205477140357</v>
      </c>
      <c r="I193" s="6">
        <v>25816.53</v>
      </c>
      <c r="J193">
        <f t="shared" si="27"/>
        <v>25816.892010560987</v>
      </c>
      <c r="K193" s="6">
        <f t="shared" si="28"/>
        <v>-0.3620105609879829</v>
      </c>
      <c r="L193" s="6">
        <f t="shared" si="29"/>
        <v>0.13105164626683408</v>
      </c>
      <c r="N193">
        <f t="shared" si="30"/>
        <v>25817.047845330184</v>
      </c>
      <c r="O193" s="6">
        <f t="shared" si="31"/>
        <v>-0.51784533018508228</v>
      </c>
      <c r="P193" s="6">
        <f t="shared" si="32"/>
        <v>0.26816378599449686</v>
      </c>
      <c r="R193">
        <f t="shared" si="33"/>
        <v>25816.34437623946</v>
      </c>
      <c r="S193" s="6">
        <f t="shared" si="34"/>
        <v>0.18562376053887419</v>
      </c>
      <c r="T193" s="6">
        <f t="shared" si="35"/>
        <v>3.4456180476593309E-2</v>
      </c>
      <c r="V193">
        <f t="shared" si="36"/>
        <v>25816.567609488495</v>
      </c>
      <c r="W193" s="6">
        <f t="shared" si="37"/>
        <v>-3.7609488495945698E-2</v>
      </c>
      <c r="X193" s="6">
        <f t="shared" si="38"/>
        <v>1.4144736249266717E-3</v>
      </c>
    </row>
    <row r="194" spans="1:24" x14ac:dyDescent="0.25">
      <c r="A194" s="6"/>
      <c r="G194" s="6">
        <f>SUM(G177:G193)</f>
        <v>82.330034319452437</v>
      </c>
      <c r="L194" s="6">
        <f>SUM(L177:L193)</f>
        <v>3.9983330469862475</v>
      </c>
      <c r="P194" s="6">
        <f>SUM(P177:P193)</f>
        <v>1.4264534042439485</v>
      </c>
      <c r="T194" s="6">
        <f>SUM(T177:T193)</f>
        <v>2.5196528096719493</v>
      </c>
      <c r="X194" s="6">
        <f>SUM(X177:X193)</f>
        <v>0.36101410893202185</v>
      </c>
    </row>
    <row r="195" spans="1:24" ht="18" x14ac:dyDescent="0.35">
      <c r="A195" t="s">
        <v>25</v>
      </c>
      <c r="E195">
        <v>1081.2775805402775</v>
      </c>
      <c r="J195">
        <v>1081.242059087502</v>
      </c>
      <c r="N195">
        <v>1081.2827552512217</v>
      </c>
      <c r="R195">
        <v>1081.2809822673248</v>
      </c>
      <c r="V195">
        <v>1081.3128874098561</v>
      </c>
    </row>
    <row r="196" spans="1:24" ht="18" x14ac:dyDescent="0.35">
      <c r="A196" t="s">
        <v>32</v>
      </c>
      <c r="E196">
        <v>3.6936178973481395</v>
      </c>
      <c r="J196">
        <v>3.6921502094183278</v>
      </c>
      <c r="N196">
        <v>3.7198298198875106</v>
      </c>
      <c r="R196">
        <v>3.6920350694632651</v>
      </c>
      <c r="V196">
        <v>3.717592464268749</v>
      </c>
    </row>
    <row r="197" spans="1:24" ht="18" x14ac:dyDescent="0.35">
      <c r="A197" t="s">
        <v>36</v>
      </c>
      <c r="N197">
        <v>3.2517188298655845E-3</v>
      </c>
      <c r="R197" t="s">
        <v>8</v>
      </c>
      <c r="V197">
        <v>3.0004454666336896E-3</v>
      </c>
    </row>
    <row r="198" spans="1:24" ht="18" x14ac:dyDescent="0.35">
      <c r="A198" t="s">
        <v>38</v>
      </c>
      <c r="R198">
        <v>-1.6151699454697836E-7</v>
      </c>
      <c r="V198">
        <v>-1.380871048614744E-7</v>
      </c>
    </row>
    <row r="199" spans="1:24" ht="18" x14ac:dyDescent="0.35"/>
    <row r="200" spans="1:24" s="9" customFormat="1" ht="18" x14ac:dyDescent="0.35">
      <c r="A200" s="9" t="s">
        <v>52</v>
      </c>
    </row>
    <row r="202" spans="1:24" x14ac:dyDescent="0.25">
      <c r="A202" t="s">
        <v>31</v>
      </c>
    </row>
    <row r="203" spans="1:24" x14ac:dyDescent="0.25">
      <c r="A203" s="6">
        <v>21254.44</v>
      </c>
      <c r="B203">
        <v>9</v>
      </c>
      <c r="C203">
        <f>B203+1</f>
        <v>10</v>
      </c>
      <c r="D203">
        <v>0</v>
      </c>
      <c r="E203">
        <f>2*(E$211-E$212*($D203+0.5))*$C203</f>
        <v>21254.069932782837</v>
      </c>
      <c r="F203" s="6">
        <f t="shared" ref="F203:F209" si="39">$A203-E203</f>
        <v>0.37006721716170432</v>
      </c>
      <c r="G203" s="6">
        <f t="shared" ref="G203:G209" si="40">F203^2</f>
        <v>0.13694974521780803</v>
      </c>
      <c r="N203">
        <f>2*(N$211-N$212*($D203+0.5)+N$213*($D203+0.5)^2)*$C203</f>
        <v>21254.127256575008</v>
      </c>
      <c r="O203" s="6">
        <f>$A203-N203</f>
        <v>0.3127434249909129</v>
      </c>
      <c r="P203" s="6">
        <f>O203^2</f>
        <v>9.7808449875046763E-2</v>
      </c>
      <c r="R203">
        <f>2*(R$211-R$212*($D203+0.5))*$C203+4*R$214*($B203*$C203)^3</f>
        <v>21254.302421921122</v>
      </c>
      <c r="S203" s="6">
        <f>$A203-R203</f>
        <v>0.13757807887668605</v>
      </c>
      <c r="T203" s="6">
        <f>S203^2</f>
        <v>1.8927727787399647E-2</v>
      </c>
      <c r="V203">
        <f>2*(V$211-V$212*($D203+0.5)+V$213*($D203+0.5)^2)*$C203+4*V$214*($B203*$C203)^3</f>
        <v>21254.392604960296</v>
      </c>
      <c r="W203" s="6">
        <f>$A203-V203</f>
        <v>4.7395039702678332E-2</v>
      </c>
      <c r="X203" s="6">
        <f>W203^2</f>
        <v>2.2462897884184554E-3</v>
      </c>
    </row>
    <row r="204" spans="1:24" x14ac:dyDescent="0.25">
      <c r="A204" s="6">
        <v>23061.38</v>
      </c>
      <c r="B204">
        <v>10</v>
      </c>
      <c r="C204">
        <f t="shared" ref="C204:C205" si="41">B204+1</f>
        <v>11</v>
      </c>
      <c r="D204">
        <v>4</v>
      </c>
      <c r="E204">
        <f t="shared" ref="E204:E209" si="42">2*(E$211-E$212*($D204+0.5))*$C204</f>
        <v>23061.185024391685</v>
      </c>
      <c r="F204" s="6">
        <f t="shared" si="39"/>
        <v>0.1949756083158718</v>
      </c>
      <c r="G204" s="6">
        <f t="shared" si="40"/>
        <v>3.8015487838144256E-2</v>
      </c>
      <c r="N204">
        <f t="shared" ref="N204:N209" si="43">2*(N$211-N$212*($D204+0.5)+N$213*($D204+0.5)^2)*$C204</f>
        <v>23061.34980461864</v>
      </c>
      <c r="O204" s="6">
        <f t="shared" ref="O204:O209" si="44">$A204-N204</f>
        <v>3.019538136140909E-2</v>
      </c>
      <c r="P204" s="6">
        <f t="shared" ref="P204:P209" si="45">O204^2</f>
        <v>9.1176105556093148E-4</v>
      </c>
      <c r="R204">
        <f t="shared" ref="R204:R209" si="46">2*(R$211-R$212*($D204+0.5))*$C204+4*R$214*($B204*$C204)^3</f>
        <v>23061.167959020186</v>
      </c>
      <c r="S204" s="6">
        <f t="shared" ref="S204:S209" si="47">$A204-R204</f>
        <v>0.21204097981535597</v>
      </c>
      <c r="T204" s="6">
        <f t="shared" ref="T204:T209" si="48">S204^2</f>
        <v>4.4961377121056197E-2</v>
      </c>
      <c r="V204">
        <f>2*(V$211-V$212*($D204+0.5)+V$213*($D204+0.5)^2)*$C204+4*V$214*($B204*$C204)^3</f>
        <v>23061.356207085664</v>
      </c>
      <c r="W204" s="6">
        <f t="shared" ref="W204:W209" si="49">$A204-V204</f>
        <v>2.379291433680919E-2</v>
      </c>
      <c r="X204" s="6">
        <f t="shared" ref="X204:X209" si="50">W204^2</f>
        <v>5.6610277263874028E-4</v>
      </c>
    </row>
    <row r="205" spans="1:24" x14ac:dyDescent="0.25">
      <c r="A205" s="6">
        <v>23140.61</v>
      </c>
      <c r="B205">
        <v>10</v>
      </c>
      <c r="C205">
        <f t="shared" si="41"/>
        <v>11</v>
      </c>
      <c r="D205">
        <v>3</v>
      </c>
      <c r="E205">
        <f t="shared" si="42"/>
        <v>23140.757999809037</v>
      </c>
      <c r="F205" s="6">
        <f t="shared" si="39"/>
        <v>-0.1479998090362642</v>
      </c>
      <c r="G205" s="6">
        <f t="shared" si="40"/>
        <v>2.1903943474770669E-2</v>
      </c>
      <c r="N205">
        <f t="shared" si="43"/>
        <v>23140.688325676612</v>
      </c>
      <c r="O205" s="6">
        <f t="shared" si="44"/>
        <v>-7.832567661171197E-2</v>
      </c>
      <c r="P205" s="6">
        <f t="shared" si="45"/>
        <v>6.1349116166824836E-3</v>
      </c>
      <c r="R205">
        <f t="shared" si="46"/>
        <v>23140.75800002403</v>
      </c>
      <c r="S205" s="6">
        <f t="shared" si="47"/>
        <v>-0.14800002402989776</v>
      </c>
      <c r="T205" s="6">
        <f t="shared" si="48"/>
        <v>2.1904007112850316E-2</v>
      </c>
      <c r="V205">
        <f t="shared" ref="V205:V208" si="51">2*(V$211-V$212*($D205+0.5)+V$213*($D205+0.5)^2)*$C205+4*V$214*($B205*$C205)^3</f>
        <v>23140.677654954245</v>
      </c>
      <c r="W205" s="6">
        <f t="shared" si="49"/>
        <v>-6.7654954244062537E-2</v>
      </c>
      <c r="X205" s="6">
        <f t="shared" si="50"/>
        <v>4.5771928337661957E-3</v>
      </c>
    </row>
    <row r="206" spans="1:24" x14ac:dyDescent="0.25">
      <c r="A206" s="6">
        <v>23220.22</v>
      </c>
      <c r="B206">
        <v>10</v>
      </c>
      <c r="C206">
        <f>B206+1</f>
        <v>11</v>
      </c>
      <c r="D206">
        <v>2</v>
      </c>
      <c r="E206">
        <f t="shared" si="42"/>
        <v>23220.330975226399</v>
      </c>
      <c r="F206" s="6">
        <f t="shared" si="39"/>
        <v>-0.11097522639829549</v>
      </c>
      <c r="G206" s="6">
        <f t="shared" si="40"/>
        <v>1.2315500874152941E-2</v>
      </c>
      <c r="N206">
        <f t="shared" si="43"/>
        <v>23220.166195631591</v>
      </c>
      <c r="O206" s="6">
        <f t="shared" si="44"/>
        <v>5.3804368410055758E-2</v>
      </c>
      <c r="P206" s="6">
        <f t="shared" si="45"/>
        <v>2.8949100600050058E-3</v>
      </c>
      <c r="R206">
        <f t="shared" si="46"/>
        <v>23220.348041027879</v>
      </c>
      <c r="S206" s="6">
        <f t="shared" si="47"/>
        <v>-0.12804102787777083</v>
      </c>
      <c r="T206" s="6">
        <f t="shared" si="48"/>
        <v>1.6394504819996086E-2</v>
      </c>
      <c r="V206">
        <f t="shared" si="51"/>
        <v>23220.159792897131</v>
      </c>
      <c r="W206" s="6">
        <f t="shared" si="49"/>
        <v>6.0207102869753726E-2</v>
      </c>
      <c r="X206" s="6">
        <f t="shared" si="50"/>
        <v>3.6248952359691075E-3</v>
      </c>
    </row>
    <row r="207" spans="1:24" x14ac:dyDescent="0.25">
      <c r="A207" s="6">
        <v>23299.79</v>
      </c>
      <c r="B207">
        <v>10</v>
      </c>
      <c r="C207">
        <f>B207+1</f>
        <v>11</v>
      </c>
      <c r="D207">
        <v>1</v>
      </c>
      <c r="E207">
        <f t="shared" si="42"/>
        <v>23299.903950643758</v>
      </c>
      <c r="F207" s="6">
        <f t="shared" si="39"/>
        <v>-0.11395064375756192</v>
      </c>
      <c r="G207" s="6">
        <f t="shared" si="40"/>
        <v>1.2984749212762785E-2</v>
      </c>
      <c r="N207">
        <f t="shared" si="43"/>
        <v>23299.783414483547</v>
      </c>
      <c r="O207" s="6">
        <f t="shared" si="44"/>
        <v>6.585516453924356E-3</v>
      </c>
      <c r="P207" s="6">
        <f t="shared" si="45"/>
        <v>4.3369026964908426E-5</v>
      </c>
      <c r="R207">
        <f t="shared" si="46"/>
        <v>23299.938082031724</v>
      </c>
      <c r="S207" s="6">
        <f t="shared" si="47"/>
        <v>-0.14808203172287904</v>
      </c>
      <c r="T207" s="6">
        <f t="shared" si="48"/>
        <v>2.1928288119175753E-2</v>
      </c>
      <c r="V207">
        <f t="shared" si="51"/>
        <v>23299.80262091431</v>
      </c>
      <c r="W207" s="6">
        <f t="shared" si="49"/>
        <v>-1.2620914309081854E-2</v>
      </c>
      <c r="X207" s="6">
        <f t="shared" si="50"/>
        <v>1.5928747799718709E-4</v>
      </c>
    </row>
    <row r="208" spans="1:24" x14ac:dyDescent="0.25">
      <c r="A208" s="6">
        <v>23379.53</v>
      </c>
      <c r="B208">
        <v>10</v>
      </c>
      <c r="C208">
        <f>B208+1</f>
        <v>11</v>
      </c>
      <c r="D208">
        <v>0</v>
      </c>
      <c r="E208">
        <f t="shared" si="42"/>
        <v>23379.476926061121</v>
      </c>
      <c r="F208" s="6">
        <f t="shared" si="39"/>
        <v>5.3073938877787441E-2</v>
      </c>
      <c r="G208" s="6">
        <f t="shared" si="40"/>
        <v>2.8168429880031172E-3</v>
      </c>
      <c r="N208">
        <f t="shared" si="43"/>
        <v>23379.539982232509</v>
      </c>
      <c r="O208" s="6">
        <f t="shared" si="44"/>
        <v>-9.9822325100831222E-3</v>
      </c>
      <c r="P208" s="6">
        <f t="shared" si="45"/>
        <v>9.9644965885360392E-5</v>
      </c>
      <c r="R208">
        <f t="shared" si="46"/>
        <v>23379.528123035572</v>
      </c>
      <c r="S208" s="6">
        <f t="shared" si="47"/>
        <v>1.8769644266285468E-3</v>
      </c>
      <c r="T208" s="6">
        <f t="shared" si="48"/>
        <v>3.5229954588290295E-6</v>
      </c>
      <c r="V208">
        <f t="shared" si="51"/>
        <v>23379.606139005788</v>
      </c>
      <c r="W208" s="6">
        <f t="shared" si="49"/>
        <v>-7.613900578871835E-2</v>
      </c>
      <c r="X208" s="6">
        <f t="shared" si="50"/>
        <v>5.7971482024944867E-3</v>
      </c>
    </row>
    <row r="209" spans="1:24" x14ac:dyDescent="0.25">
      <c r="A209" s="6">
        <v>25504.69</v>
      </c>
      <c r="B209">
        <v>11</v>
      </c>
      <c r="C209">
        <f>B209+1</f>
        <v>12</v>
      </c>
      <c r="D209">
        <v>0</v>
      </c>
      <c r="E209">
        <f t="shared" si="42"/>
        <v>25504.883919339401</v>
      </c>
      <c r="F209" s="6">
        <f t="shared" si="39"/>
        <v>-0.1939193394027825</v>
      </c>
      <c r="G209" s="6">
        <f t="shared" si="40"/>
        <v>3.7604710194411556E-2</v>
      </c>
      <c r="N209">
        <f t="shared" si="43"/>
        <v>25504.952707890006</v>
      </c>
      <c r="O209" s="6">
        <f t="shared" si="44"/>
        <v>-0.2627078900077322</v>
      </c>
      <c r="P209" s="6">
        <f t="shared" si="45"/>
        <v>6.9015435472314715E-2</v>
      </c>
      <c r="R209">
        <f t="shared" si="46"/>
        <v>25504.611960551108</v>
      </c>
      <c r="S209" s="6">
        <f t="shared" si="47"/>
        <v>7.8039448890194762E-2</v>
      </c>
      <c r="T209" s="6">
        <f t="shared" si="48"/>
        <v>6.0901555830853204E-3</v>
      </c>
      <c r="V209">
        <f>2*(V$211-V$212*($D209+0.5)+V$213*($D209+0.5)^2)*$C209+4*V$214*($B209*$C209)^3</f>
        <v>25504.66311590877</v>
      </c>
      <c r="W209" s="6">
        <f t="shared" si="49"/>
        <v>2.6884091228566831E-2</v>
      </c>
      <c r="X209" s="6">
        <f t="shared" si="50"/>
        <v>7.2275436118590403E-4</v>
      </c>
    </row>
    <row r="210" spans="1:24" x14ac:dyDescent="0.25">
      <c r="A210" s="6"/>
      <c r="G210" s="6">
        <f>SUM(G203:G209)</f>
        <v>0.26259097980005341</v>
      </c>
      <c r="P210" s="6">
        <f>SUM(P203:P209)</f>
        <v>0.17690848207246015</v>
      </c>
      <c r="T210" s="6">
        <f>SUM(T203:T209)</f>
        <v>0.13020958353902215</v>
      </c>
      <c r="X210" s="6">
        <f>SUM(X203:X209)</f>
        <v>1.7693670672470074E-2</v>
      </c>
    </row>
    <row r="211" spans="1:24" ht="18" x14ac:dyDescent="0.35">
      <c r="A211" t="s">
        <v>25</v>
      </c>
      <c r="E211">
        <v>1064.5119733531726</v>
      </c>
      <c r="N211">
        <v>1064.5213873610617</v>
      </c>
      <c r="R211">
        <v>1064.538076615527</v>
      </c>
      <c r="V211">
        <v>1064.5516360272243</v>
      </c>
    </row>
    <row r="212" spans="1:24" ht="18" x14ac:dyDescent="0.35">
      <c r="A212" t="s">
        <v>32</v>
      </c>
      <c r="E212">
        <v>3.6169534280617763</v>
      </c>
      <c r="N212">
        <v>3.6316325748158453</v>
      </c>
      <c r="R212">
        <v>3.6177291365385242</v>
      </c>
      <c r="V212">
        <v>3.634736734807746</v>
      </c>
    </row>
    <row r="213" spans="1:24" ht="18" x14ac:dyDescent="0.35">
      <c r="A213" t="s">
        <v>36</v>
      </c>
      <c r="N213">
        <v>3.1670203861936487E-3</v>
      </c>
      <c r="V213">
        <v>3.6520471430842149E-3</v>
      </c>
    </row>
    <row r="214" spans="1:24" ht="18" x14ac:dyDescent="0.35">
      <c r="A214" t="s">
        <v>38</v>
      </c>
      <c r="R214">
        <v>-9.6645755840889816E-8</v>
      </c>
      <c r="V214">
        <v>-1.06655854536018E-7</v>
      </c>
    </row>
    <row r="215" spans="1:24" ht="18" x14ac:dyDescent="0.35"/>
    <row r="216" spans="1:24" s="9" customFormat="1" ht="18" x14ac:dyDescent="0.35">
      <c r="A216" s="9" t="s">
        <v>53</v>
      </c>
    </row>
    <row r="218" spans="1:24" ht="18" x14ac:dyDescent="0.35">
      <c r="A218" t="s">
        <v>33</v>
      </c>
      <c r="E218">
        <f>E195/E211</f>
        <v>1.0157495712653131</v>
      </c>
      <c r="J218">
        <f>J195/E211</f>
        <v>1.0157162024975916</v>
      </c>
      <c r="N218">
        <f>N195/N211</f>
        <v>1.0157454496350808</v>
      </c>
      <c r="R218">
        <f>R195/R211</f>
        <v>1.0157278598291462</v>
      </c>
      <c r="V218">
        <f>V195/V211</f>
        <v>1.0157448927937236</v>
      </c>
    </row>
    <row r="219" spans="1:24" x14ac:dyDescent="0.25">
      <c r="A219" s="8" t="s">
        <v>34</v>
      </c>
      <c r="E219">
        <f>$B9/$B8</f>
        <v>1.0157361462347723</v>
      </c>
      <c r="J219">
        <f>$B9/$B8</f>
        <v>1.0157361462347723</v>
      </c>
      <c r="N219">
        <f>$B9/$B8</f>
        <v>1.0157361462347723</v>
      </c>
      <c r="R219">
        <f>$B9/$B8</f>
        <v>1.0157361462347723</v>
      </c>
      <c r="V219">
        <f>$B9/$B8</f>
        <v>1.0157361462347723</v>
      </c>
    </row>
    <row r="220" spans="1:24" ht="18" x14ac:dyDescent="0.35">
      <c r="A220" t="s">
        <v>41</v>
      </c>
      <c r="E220">
        <f>E196/E212</f>
        <v>1.0211958685150795</v>
      </c>
      <c r="J220">
        <f>J196/E212</f>
        <v>1.020790088358104</v>
      </c>
      <c r="N220">
        <f>N196/N212</f>
        <v>1.0242858392898235</v>
      </c>
    </row>
    <row r="221" spans="1:24" ht="18" x14ac:dyDescent="0.35"/>
    <row r="222" spans="1:24" s="9" customFormat="1" ht="18" x14ac:dyDescent="0.35">
      <c r="A222" s="9" t="s">
        <v>54</v>
      </c>
    </row>
  </sheetData>
  <sortState ref="A47:A70">
    <sortCondition ref="A47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Microwave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2023-01-31T04:32:03Z</dcterms:modified>
</cp:coreProperties>
</file>