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A10354A2-5B2F-4A4A-8758-38E8D934E9FF}" xr6:coauthVersionLast="36" xr6:coauthVersionMax="36" xr10:uidLastSave="{00000000-0000-0000-0000-000000000000}"/>
  <bookViews>
    <workbookView xWindow="0" yWindow="0" windowWidth="22260" windowHeight="12300" xr2:uid="{00000000-000D-0000-FFFF-FFFF00000000}"/>
  </bookViews>
  <sheets>
    <sheet name="Microwave" sheetId="1" r:id="rId1"/>
    <sheet name="Microwave2" sheetId="2" r:id="rId2"/>
  </sheets>
  <definedNames>
    <definedName name="solver_adj" localSheetId="0" hidden="1">Microwave!$I$93:$I$95</definedName>
    <definedName name="solver_adj" localSheetId="1" hidden="1">Microwave2!$I$106:$I$108</definedName>
    <definedName name="solver_cvg" localSheetId="0" hidden="1">0.00000001</definedName>
    <definedName name="solver_cvg" localSheetId="1" hidden="1">0.0000001</definedName>
    <definedName name="solver_drv" localSheetId="0" hidden="1">2</definedName>
    <definedName name="solver_drv" localSheetId="1" hidden="1">2</definedName>
    <definedName name="solver_eng" localSheetId="0" hidden="1">1</definedName>
    <definedName name="solver_eng" localSheetId="1" hidden="1">1</definedName>
    <definedName name="solver_est" localSheetId="0" hidden="1">1</definedName>
    <definedName name="solver_est" localSheetId="1" hidden="1">1</definedName>
    <definedName name="solver_itr" localSheetId="0" hidden="1">2147483647</definedName>
    <definedName name="solver_itr" localSheetId="1" hidden="1">2147483647</definedName>
    <definedName name="solver_mip" localSheetId="0" hidden="1">2147483647</definedName>
    <definedName name="solver_mip" localSheetId="1" hidden="1">2147483647</definedName>
    <definedName name="solver_mni" localSheetId="0" hidden="1">30</definedName>
    <definedName name="solver_mni" localSheetId="1" hidden="1">30</definedName>
    <definedName name="solver_mrt" localSheetId="0" hidden="1">0.075</definedName>
    <definedName name="solver_mrt" localSheetId="1" hidden="1">0.075</definedName>
    <definedName name="solver_msl" localSheetId="0" hidden="1">1</definedName>
    <definedName name="solver_msl" localSheetId="1" hidden="1">1</definedName>
    <definedName name="solver_neg" localSheetId="0" hidden="1">2</definedName>
    <definedName name="solver_neg" localSheetId="1" hidden="1">2</definedName>
    <definedName name="solver_nod" localSheetId="0" hidden="1">2147483647</definedName>
    <definedName name="solver_nod" localSheetId="1" hidden="1">2147483647</definedName>
    <definedName name="solver_num" localSheetId="0" hidden="1">0</definedName>
    <definedName name="solver_num" localSheetId="1" hidden="1">0</definedName>
    <definedName name="solver_nwt" localSheetId="0" hidden="1">1</definedName>
    <definedName name="solver_nwt" localSheetId="1" hidden="1">1</definedName>
    <definedName name="solver_opt" localSheetId="0" hidden="1">Microwave!$K$92</definedName>
    <definedName name="solver_opt" localSheetId="1" hidden="1">Microwave2!$K$105</definedName>
    <definedName name="solver_pre" localSheetId="0" hidden="1">0.00000001</definedName>
    <definedName name="solver_pre" localSheetId="1" hidden="1">0.000001</definedName>
    <definedName name="solver_rbv" localSheetId="0" hidden="1">2</definedName>
    <definedName name="solver_rbv" localSheetId="1" hidden="1">2</definedName>
    <definedName name="solver_rlx" localSheetId="0" hidden="1">2</definedName>
    <definedName name="solver_rlx" localSheetId="1" hidden="1">2</definedName>
    <definedName name="solver_rsd" localSheetId="0" hidden="1">0</definedName>
    <definedName name="solver_rsd" localSheetId="1" hidden="1">0</definedName>
    <definedName name="solver_scl" localSheetId="0" hidden="1">1</definedName>
    <definedName name="solver_scl" localSheetId="1" hidden="1">1</definedName>
    <definedName name="solver_sho" localSheetId="0" hidden="1">2</definedName>
    <definedName name="solver_sho" localSheetId="1" hidden="1">2</definedName>
    <definedName name="solver_ssz" localSheetId="0" hidden="1">100</definedName>
    <definedName name="solver_ssz" localSheetId="1" hidden="1">100</definedName>
    <definedName name="solver_tim" localSheetId="0" hidden="1">2147483647</definedName>
    <definedName name="solver_tim" localSheetId="1" hidden="1">2147483647</definedName>
    <definedName name="solver_tol" localSheetId="0" hidden="1">0.01</definedName>
    <definedName name="solver_tol" localSheetId="1" hidden="1">0.01</definedName>
    <definedName name="solver_typ" localSheetId="0" hidden="1">2</definedName>
    <definedName name="solver_typ" localSheetId="1" hidden="1">2</definedName>
    <definedName name="solver_val" localSheetId="0" hidden="1">0</definedName>
    <definedName name="solver_val" localSheetId="1" hidden="1">0</definedName>
    <definedName name="solver_ver" localSheetId="0" hidden="1">3</definedName>
    <definedName name="solver_ver" localSheetId="1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12" i="2" l="1"/>
  <c r="E112" i="2"/>
  <c r="I89" i="2" l="1"/>
  <c r="J89" i="2" s="1"/>
  <c r="K89" i="2" s="1"/>
  <c r="I93" i="2"/>
  <c r="J93" i="2" s="1"/>
  <c r="K93" i="2" s="1"/>
  <c r="I102" i="2"/>
  <c r="J102" i="2" s="1"/>
  <c r="K102" i="2" s="1"/>
  <c r="E104" i="2"/>
  <c r="F104" i="2" s="1"/>
  <c r="G104" i="2" s="1"/>
  <c r="E88" i="2"/>
  <c r="F88" i="2" s="1"/>
  <c r="G88" i="2" s="1"/>
  <c r="E89" i="2"/>
  <c r="F89" i="2" s="1"/>
  <c r="G89" i="2" s="1"/>
  <c r="E92" i="2"/>
  <c r="F92" i="2" s="1"/>
  <c r="G92" i="2" s="1"/>
  <c r="E93" i="2"/>
  <c r="F93" i="2" s="1"/>
  <c r="G93" i="2" s="1"/>
  <c r="C104" i="2"/>
  <c r="I104" i="2" s="1"/>
  <c r="J104" i="2" s="1"/>
  <c r="K104" i="2" s="1"/>
  <c r="C103" i="2"/>
  <c r="I103" i="2" s="1"/>
  <c r="J103" i="2" s="1"/>
  <c r="K103" i="2" s="1"/>
  <c r="C102" i="2"/>
  <c r="E102" i="2" s="1"/>
  <c r="F102" i="2" s="1"/>
  <c r="G102" i="2" s="1"/>
  <c r="C93" i="2"/>
  <c r="C92" i="2"/>
  <c r="I92" i="2" s="1"/>
  <c r="J92" i="2" s="1"/>
  <c r="K92" i="2" s="1"/>
  <c r="C91" i="2"/>
  <c r="I91" i="2" s="1"/>
  <c r="C90" i="2"/>
  <c r="I90" i="2" s="1"/>
  <c r="J90" i="2" s="1"/>
  <c r="K90" i="2" s="1"/>
  <c r="C89" i="2"/>
  <c r="C88" i="2"/>
  <c r="I88" i="2" s="1"/>
  <c r="J88" i="2" s="1"/>
  <c r="K88" i="2" s="1"/>
  <c r="C87" i="2"/>
  <c r="I87" i="2" s="1"/>
  <c r="J87" i="2" s="1"/>
  <c r="C86" i="2"/>
  <c r="I86" i="2" s="1"/>
  <c r="J86" i="2" s="1"/>
  <c r="K86" i="2" s="1"/>
  <c r="C85" i="2"/>
  <c r="I85" i="2" s="1"/>
  <c r="J85" i="2" s="1"/>
  <c r="K85" i="2" s="1"/>
  <c r="E66" i="2"/>
  <c r="G66" i="2" s="1"/>
  <c r="I66" i="2" s="1"/>
  <c r="D66" i="2"/>
  <c r="F66" i="2" s="1"/>
  <c r="H66" i="2" s="1"/>
  <c r="D67" i="2"/>
  <c r="F67" i="2" s="1"/>
  <c r="H67" i="2" s="1"/>
  <c r="E67" i="2"/>
  <c r="G67" i="2" s="1"/>
  <c r="I67" i="2" s="1"/>
  <c r="D68" i="2"/>
  <c r="F68" i="2" s="1"/>
  <c r="H68" i="2" s="1"/>
  <c r="E68" i="2"/>
  <c r="G68" i="2" s="1"/>
  <c r="I68" i="2" s="1"/>
  <c r="D69" i="2"/>
  <c r="F69" i="2" s="1"/>
  <c r="H69" i="2" s="1"/>
  <c r="E69" i="2"/>
  <c r="G69" i="2" s="1"/>
  <c r="I69" i="2" s="1"/>
  <c r="D70" i="2"/>
  <c r="F70" i="2" s="1"/>
  <c r="H70" i="2" s="1"/>
  <c r="E70" i="2"/>
  <c r="G70" i="2" s="1"/>
  <c r="I70" i="2" s="1"/>
  <c r="D71" i="2"/>
  <c r="F71" i="2" s="1"/>
  <c r="H71" i="2" s="1"/>
  <c r="E71" i="2"/>
  <c r="G71" i="2" s="1"/>
  <c r="I71" i="2" s="1"/>
  <c r="D72" i="2"/>
  <c r="F72" i="2" s="1"/>
  <c r="H72" i="2" s="1"/>
  <c r="E72" i="2"/>
  <c r="G72" i="2" s="1"/>
  <c r="I72" i="2" s="1"/>
  <c r="D73" i="2"/>
  <c r="F73" i="2" s="1"/>
  <c r="H73" i="2" s="1"/>
  <c r="E73" i="2"/>
  <c r="G73" i="2" s="1"/>
  <c r="I73" i="2" s="1"/>
  <c r="D74" i="2"/>
  <c r="F74" i="2" s="1"/>
  <c r="H74" i="2" s="1"/>
  <c r="E74" i="2"/>
  <c r="G74" i="2" s="1"/>
  <c r="I74" i="2" s="1"/>
  <c r="D75" i="2"/>
  <c r="F75" i="2" s="1"/>
  <c r="H75" i="2" s="1"/>
  <c r="E75" i="2"/>
  <c r="G75" i="2" s="1"/>
  <c r="I75" i="2" s="1"/>
  <c r="D76" i="2"/>
  <c r="F76" i="2" s="1"/>
  <c r="H76" i="2" s="1"/>
  <c r="E76" i="2"/>
  <c r="G76" i="2" s="1"/>
  <c r="I76" i="2" s="1"/>
  <c r="D77" i="2"/>
  <c r="F77" i="2" s="1"/>
  <c r="H77" i="2" s="1"/>
  <c r="E77" i="2"/>
  <c r="G77" i="2" s="1"/>
  <c r="I77" i="2" s="1"/>
  <c r="C40" i="2"/>
  <c r="D40" i="2"/>
  <c r="C41" i="2"/>
  <c r="D41" i="2" s="1"/>
  <c r="C42" i="2"/>
  <c r="D42" i="2"/>
  <c r="C43" i="2"/>
  <c r="D43" i="2" s="1"/>
  <c r="C44" i="2"/>
  <c r="D44" i="2" s="1"/>
  <c r="C45" i="2"/>
  <c r="D45" i="2" s="1"/>
  <c r="C46" i="2"/>
  <c r="D46" i="2" s="1"/>
  <c r="C47" i="2"/>
  <c r="D47" i="2" s="1"/>
  <c r="C48" i="2"/>
  <c r="D48" i="2"/>
  <c r="C49" i="2"/>
  <c r="D49" i="2" s="1"/>
  <c r="C50" i="2"/>
  <c r="D50" i="2"/>
  <c r="D39" i="2"/>
  <c r="C39" i="2"/>
  <c r="Y79" i="1"/>
  <c r="Z79" i="1" s="1"/>
  <c r="AA79" i="1" s="1"/>
  <c r="U79" i="1"/>
  <c r="V79" i="1" s="1"/>
  <c r="W79" i="1" s="1"/>
  <c r="Y98" i="1"/>
  <c r="U98" i="1"/>
  <c r="Q78" i="1"/>
  <c r="R78" i="1" s="1"/>
  <c r="S78" i="1" s="1"/>
  <c r="Q98" i="1"/>
  <c r="M98" i="1"/>
  <c r="I98" i="1"/>
  <c r="E98" i="1"/>
  <c r="M78" i="1"/>
  <c r="N78" i="1" s="1"/>
  <c r="O78" i="1" s="1"/>
  <c r="I78" i="1"/>
  <c r="C91" i="1"/>
  <c r="C90" i="1"/>
  <c r="C89" i="1"/>
  <c r="C88" i="1"/>
  <c r="I88" i="1" s="1"/>
  <c r="J88" i="1" s="1"/>
  <c r="K88" i="1" s="1"/>
  <c r="A22" i="1"/>
  <c r="A23" i="1" s="1"/>
  <c r="C80" i="1"/>
  <c r="E80" i="1" s="1"/>
  <c r="F80" i="1" s="1"/>
  <c r="G80" i="1" s="1"/>
  <c r="C79" i="1"/>
  <c r="Q79" i="1" s="1"/>
  <c r="R79" i="1" s="1"/>
  <c r="S79" i="1" s="1"/>
  <c r="C78" i="1"/>
  <c r="E78" i="1" s="1"/>
  <c r="F78" i="1" s="1"/>
  <c r="G78" i="1" s="1"/>
  <c r="C77" i="1"/>
  <c r="Y77" i="1" s="1"/>
  <c r="Z77" i="1" s="1"/>
  <c r="AA77" i="1" s="1"/>
  <c r="D64" i="1"/>
  <c r="F64" i="1" s="1"/>
  <c r="H64" i="1" s="1"/>
  <c r="E64" i="1"/>
  <c r="G64" i="1" s="1"/>
  <c r="I64" i="1" s="1"/>
  <c r="D65" i="1"/>
  <c r="F65" i="1" s="1"/>
  <c r="H65" i="1" s="1"/>
  <c r="E65" i="1"/>
  <c r="G65" i="1" s="1"/>
  <c r="I65" i="1" s="1"/>
  <c r="D66" i="1"/>
  <c r="F66" i="1" s="1"/>
  <c r="H66" i="1" s="1"/>
  <c r="E66" i="1"/>
  <c r="G66" i="1" s="1"/>
  <c r="I66" i="1" s="1"/>
  <c r="D67" i="1"/>
  <c r="F67" i="1" s="1"/>
  <c r="H67" i="1" s="1"/>
  <c r="E67" i="1"/>
  <c r="G67" i="1" s="1"/>
  <c r="I67" i="1" s="1"/>
  <c r="D68" i="1"/>
  <c r="F68" i="1" s="1"/>
  <c r="H68" i="1" s="1"/>
  <c r="E68" i="1"/>
  <c r="G68" i="1" s="1"/>
  <c r="I68" i="1" s="1"/>
  <c r="D69" i="1"/>
  <c r="F69" i="1" s="1"/>
  <c r="H69" i="1" s="1"/>
  <c r="E69" i="1"/>
  <c r="G69" i="1" s="1"/>
  <c r="I69" i="1" s="1"/>
  <c r="D70" i="1"/>
  <c r="F70" i="1" s="1"/>
  <c r="H70" i="1" s="1"/>
  <c r="E70" i="1"/>
  <c r="G70" i="1" s="1"/>
  <c r="I70" i="1" s="1"/>
  <c r="E63" i="1"/>
  <c r="G63" i="1" s="1"/>
  <c r="I63" i="1" s="1"/>
  <c r="D63" i="1"/>
  <c r="F63" i="1" s="1"/>
  <c r="H63" i="1" s="1"/>
  <c r="C39" i="1"/>
  <c r="D39" i="1" s="1"/>
  <c r="C40" i="1"/>
  <c r="D40" i="1" s="1"/>
  <c r="C41" i="1"/>
  <c r="D41" i="1" s="1"/>
  <c r="C42" i="1"/>
  <c r="D42" i="1" s="1"/>
  <c r="C43" i="1"/>
  <c r="D43" i="1" s="1"/>
  <c r="C44" i="1"/>
  <c r="D44" i="1" s="1"/>
  <c r="C45" i="1"/>
  <c r="D45" i="1" s="1"/>
  <c r="C38" i="1"/>
  <c r="D38" i="1" s="1"/>
  <c r="A29" i="2"/>
  <c r="E88" i="1" l="1"/>
  <c r="F88" i="1" s="1"/>
  <c r="G88" i="1" s="1"/>
  <c r="Y80" i="1"/>
  <c r="Z80" i="1" s="1"/>
  <c r="AA80" i="1" s="1"/>
  <c r="E89" i="1"/>
  <c r="F89" i="1" s="1"/>
  <c r="G89" i="1" s="1"/>
  <c r="G92" i="1" s="1"/>
  <c r="I89" i="1"/>
  <c r="J89" i="1" s="1"/>
  <c r="K89" i="1" s="1"/>
  <c r="K92" i="1" s="1"/>
  <c r="I77" i="1"/>
  <c r="J77" i="1" s="1"/>
  <c r="K77" i="1" s="1"/>
  <c r="M77" i="1"/>
  <c r="N77" i="1" s="1"/>
  <c r="O77" i="1" s="1"/>
  <c r="O81" i="1" s="1"/>
  <c r="Q77" i="1"/>
  <c r="R77" i="1" s="1"/>
  <c r="S77" i="1" s="1"/>
  <c r="E91" i="2"/>
  <c r="F91" i="2" s="1"/>
  <c r="G91" i="2" s="1"/>
  <c r="E87" i="2"/>
  <c r="F87" i="2" s="1"/>
  <c r="G87" i="2" s="1"/>
  <c r="E103" i="2"/>
  <c r="F103" i="2" s="1"/>
  <c r="G103" i="2" s="1"/>
  <c r="E90" i="1"/>
  <c r="F90" i="1" s="1"/>
  <c r="G90" i="1" s="1"/>
  <c r="I90" i="1"/>
  <c r="J90" i="1" s="1"/>
  <c r="K90" i="1" s="1"/>
  <c r="I80" i="1"/>
  <c r="J80" i="1" s="1"/>
  <c r="K80" i="1" s="1"/>
  <c r="M80" i="1"/>
  <c r="N80" i="1" s="1"/>
  <c r="O80" i="1" s="1"/>
  <c r="Q80" i="1"/>
  <c r="R80" i="1" s="1"/>
  <c r="S80" i="1" s="1"/>
  <c r="U78" i="1"/>
  <c r="V78" i="1" s="1"/>
  <c r="W78" i="1" s="1"/>
  <c r="Y78" i="1"/>
  <c r="Z78" i="1" s="1"/>
  <c r="AA78" i="1" s="1"/>
  <c r="E85" i="2"/>
  <c r="F85" i="2" s="1"/>
  <c r="G85" i="2" s="1"/>
  <c r="G94" i="2" s="1"/>
  <c r="E90" i="2"/>
  <c r="F90" i="2" s="1"/>
  <c r="G90" i="2" s="1"/>
  <c r="E86" i="2"/>
  <c r="F86" i="2" s="1"/>
  <c r="G86" i="2" s="1"/>
  <c r="U80" i="1"/>
  <c r="V80" i="1" s="1"/>
  <c r="W80" i="1" s="1"/>
  <c r="E77" i="1"/>
  <c r="F77" i="1" s="1"/>
  <c r="G77" i="1" s="1"/>
  <c r="G81" i="1" s="1"/>
  <c r="E91" i="1"/>
  <c r="F91" i="1" s="1"/>
  <c r="G91" i="1" s="1"/>
  <c r="I91" i="1"/>
  <c r="J91" i="1" s="1"/>
  <c r="K91" i="1" s="1"/>
  <c r="I79" i="1"/>
  <c r="M79" i="1"/>
  <c r="N79" i="1" s="1"/>
  <c r="O79" i="1" s="1"/>
  <c r="U77" i="1"/>
  <c r="V77" i="1" s="1"/>
  <c r="W77" i="1" s="1"/>
  <c r="W81" i="1" s="1"/>
  <c r="K105" i="2"/>
  <c r="J91" i="2"/>
  <c r="K91" i="2" s="1"/>
  <c r="K87" i="2"/>
  <c r="G105" i="2"/>
  <c r="J76" i="2"/>
  <c r="J72" i="2"/>
  <c r="J68" i="2"/>
  <c r="J77" i="2"/>
  <c r="J75" i="2"/>
  <c r="J73" i="2"/>
  <c r="J71" i="2"/>
  <c r="J69" i="2"/>
  <c r="J67" i="2"/>
  <c r="J74" i="2"/>
  <c r="J70" i="2"/>
  <c r="J66" i="2"/>
  <c r="AA81" i="1"/>
  <c r="S81" i="1"/>
  <c r="J79" i="1"/>
  <c r="K79" i="1" s="1"/>
  <c r="J78" i="1"/>
  <c r="K78" i="1" s="1"/>
  <c r="E79" i="1"/>
  <c r="F79" i="1" s="1"/>
  <c r="G79" i="1" s="1"/>
  <c r="J66" i="1"/>
  <c r="J64" i="1"/>
  <c r="J70" i="1"/>
  <c r="J68" i="1"/>
  <c r="J69" i="1"/>
  <c r="J67" i="1"/>
  <c r="J65" i="1"/>
  <c r="J63" i="1"/>
  <c r="B9" i="2"/>
  <c r="B8" i="2"/>
  <c r="K94" i="2" l="1"/>
  <c r="J78" i="2"/>
  <c r="K81" i="1"/>
  <c r="J71" i="1"/>
  <c r="B9" i="1"/>
  <c r="B8" i="1" l="1"/>
  <c r="E99" i="1" s="1"/>
  <c r="I113" i="2" l="1"/>
  <c r="E113" i="2"/>
</calcChain>
</file>

<file path=xl/sharedStrings.xml><?xml version="1.0" encoding="utf-8"?>
<sst xmlns="http://schemas.openxmlformats.org/spreadsheetml/2006/main" count="116" uniqueCount="54">
  <si>
    <t>MHz</t>
  </si>
  <si>
    <t>m</t>
  </si>
  <si>
    <t>nat ab (%)</t>
  </si>
  <si>
    <t>nuc spin</t>
  </si>
  <si>
    <t>35Cl</t>
  </si>
  <si>
    <t>37Cl</t>
  </si>
  <si>
    <r>
      <rPr>
        <vertAlign val="superscript"/>
        <sz val="11"/>
        <color theme="1"/>
        <rFont val="Calibri"/>
        <family val="2"/>
        <scheme val="minor"/>
      </rPr>
      <t>133</t>
    </r>
    <r>
      <rPr>
        <sz val="11"/>
        <color theme="1"/>
        <rFont val="Calibri"/>
        <family val="2"/>
        <scheme val="minor"/>
      </rPr>
      <t>Cs</t>
    </r>
    <r>
      <rPr>
        <vertAlign val="superscript"/>
        <sz val="11"/>
        <color theme="1"/>
        <rFont val="Calibri"/>
        <family val="2"/>
        <scheme val="minor"/>
      </rPr>
      <t>35</t>
    </r>
    <r>
      <rPr>
        <sz val="11"/>
        <color theme="1"/>
        <rFont val="Calibri"/>
        <family val="2"/>
        <scheme val="minor"/>
      </rPr>
      <t xml:space="preserve">Cl and </t>
    </r>
    <r>
      <rPr>
        <vertAlign val="superscript"/>
        <sz val="11"/>
        <color theme="1"/>
        <rFont val="Calibri"/>
        <family val="2"/>
        <scheme val="minor"/>
      </rPr>
      <t>133</t>
    </r>
    <r>
      <rPr>
        <sz val="11"/>
        <color theme="1"/>
        <rFont val="Calibri"/>
        <family val="2"/>
        <scheme val="minor"/>
      </rPr>
      <t>Cs</t>
    </r>
    <r>
      <rPr>
        <vertAlign val="superscript"/>
        <sz val="11"/>
        <color theme="1"/>
        <rFont val="Calibri"/>
        <family val="2"/>
        <scheme val="minor"/>
      </rPr>
      <t>37</t>
    </r>
    <r>
      <rPr>
        <sz val="11"/>
        <color theme="1"/>
        <rFont val="Calibri"/>
        <family val="2"/>
        <scheme val="minor"/>
      </rPr>
      <t xml:space="preserve">Cl </t>
    </r>
  </si>
  <si>
    <r>
      <t>J=5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6</t>
    </r>
  </si>
  <si>
    <t>133Cs</t>
  </si>
  <si>
    <t>From A. Honig, M. Mandel, M. L. Stitch, C. H. Townes, Phys. Rev., 96, 629-642 (1954)</t>
  </si>
  <si>
    <t xml:space="preserve">From M. L. Stitch, A. Honig, C. H. Townes, Phys. Rev., 86, 813-814 (1952); </t>
  </si>
  <si>
    <t>2B</t>
  </si>
  <si>
    <t>"J+1"</t>
  </si>
  <si>
    <t>J</t>
  </si>
  <si>
    <t>Assume J=5</t>
  </si>
  <si>
    <t>No obvious clustering</t>
  </si>
  <si>
    <t>J=5 (next Worksheet)</t>
  </si>
  <si>
    <t>J+1</t>
  </si>
  <si>
    <t>looks like an overlay of two different vibrational progressions</t>
  </si>
  <si>
    <t>Species</t>
  </si>
  <si>
    <t>Model1</t>
  </si>
  <si>
    <t>Model2</t>
  </si>
  <si>
    <t>dev1</t>
  </si>
  <si>
    <t>dev2</t>
  </si>
  <si>
    <t>dev1^2</t>
  </si>
  <si>
    <t>dev2^2</t>
  </si>
  <si>
    <t>devmin</t>
  </si>
  <si>
    <r>
      <t>2B</t>
    </r>
    <r>
      <rPr>
        <vertAlign val="subscript"/>
        <sz val="11"/>
        <color theme="1"/>
        <rFont val="Calibri"/>
        <family val="2"/>
        <scheme val="minor"/>
      </rPr>
      <t>e</t>
    </r>
  </si>
  <si>
    <r>
      <t>2</t>
    </r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</si>
  <si>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t>v</t>
  </si>
  <si>
    <t>Species1</t>
  </si>
  <si>
    <t>Species 1</t>
  </si>
  <si>
    <t>Average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</si>
  <si>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</si>
  <si>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</si>
  <si>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r>
      <rPr>
        <sz val="11"/>
        <color theme="1"/>
        <rFont val="Calibri"/>
        <family val="2"/>
      </rPr>
      <t>γ</t>
    </r>
    <r>
      <rPr>
        <vertAlign val="subscript"/>
        <sz val="11"/>
        <color theme="1"/>
        <rFont val="Calibri"/>
        <family val="2"/>
        <scheme val="minor"/>
      </rPr>
      <t>e</t>
    </r>
  </si>
  <si>
    <r>
      <t>D</t>
    </r>
    <r>
      <rPr>
        <vertAlign val="subscript"/>
        <sz val="11"/>
        <color theme="1"/>
        <rFont val="Calibri"/>
        <family val="2"/>
        <scheme val="minor"/>
      </rPr>
      <t>e</t>
    </r>
  </si>
  <si>
    <t>Species 2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</si>
  <si>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ratio</t>
    </r>
  </si>
  <si>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 xml:space="preserve"> ratio</t>
    </r>
  </si>
  <si>
    <t>looks like an overlay of at least two different vibrational progressions</t>
  </si>
  <si>
    <t>Species2</t>
  </si>
  <si>
    <t>Model 1</t>
  </si>
  <si>
    <t>Model 2</t>
  </si>
  <si>
    <t>First attempt at assigning v, assuming heads of bands are v=0.</t>
  </si>
  <si>
    <t>Suggests initial vibrational assignment of Species 1 is incorrect, and correct assignment is v=5-8.</t>
  </si>
  <si>
    <t>Comparison of two different measurements.</t>
  </si>
  <si>
    <t>uncertainty</t>
  </si>
  <si>
    <t>First, plot the data.</t>
  </si>
  <si>
    <t>Assign the J.</t>
  </si>
  <si>
    <t>Separate the vibrational progressions</t>
  </si>
  <si>
    <t>Analyze Species 1</t>
  </si>
  <si>
    <t>Analyze species 2</t>
  </si>
  <si>
    <t>Compare Be and reduced mass ratios to confirm isotopologue and v assignments.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</si>
</sst>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0"/>
    <numFmt numFmtId="165" formatCode="0.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.4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164" fontId="3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0" fontId="0" fillId="2" borderId="0" xfId="0" applyFill="1"/>
    <xf numFmtId="0" fontId="3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CsCl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Microwave!$A$11:$A$18</c:f>
              <c:numCache>
                <c:formatCode>0.000</c:formatCode>
                <c:ptCount val="8"/>
                <c:pt idx="0">
                  <c:v>24337.9</c:v>
                </c:pt>
                <c:pt idx="1">
                  <c:v>24571.4</c:v>
                </c:pt>
                <c:pt idx="2">
                  <c:v>24685.7</c:v>
                </c:pt>
                <c:pt idx="3">
                  <c:v>24798.2</c:v>
                </c:pt>
                <c:pt idx="4">
                  <c:v>24941.200000000001</c:v>
                </c:pt>
                <c:pt idx="5">
                  <c:v>25061</c:v>
                </c:pt>
                <c:pt idx="6">
                  <c:v>25180.1</c:v>
                </c:pt>
                <c:pt idx="7">
                  <c:v>25300</c:v>
                </c:pt>
              </c:numCache>
            </c:numRef>
          </c:xVal>
          <c:yVal>
            <c:numRef>
              <c:f>Microwave!$C$11:$C$18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17-474F-9618-9840D5E9BE97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Microwave!$A$11:$A$18</c:f>
              <c:numCache>
                <c:formatCode>0.000</c:formatCode>
                <c:ptCount val="8"/>
                <c:pt idx="0">
                  <c:v>24337.9</c:v>
                </c:pt>
                <c:pt idx="1">
                  <c:v>24571.4</c:v>
                </c:pt>
                <c:pt idx="2">
                  <c:v>24685.7</c:v>
                </c:pt>
                <c:pt idx="3">
                  <c:v>24798.2</c:v>
                </c:pt>
                <c:pt idx="4">
                  <c:v>24941.200000000001</c:v>
                </c:pt>
                <c:pt idx="5">
                  <c:v>25061</c:v>
                </c:pt>
                <c:pt idx="6">
                  <c:v>25180.1</c:v>
                </c:pt>
                <c:pt idx="7">
                  <c:v>25300</c:v>
                </c:pt>
              </c:numCache>
            </c:numRef>
          </c:xVal>
          <c:yVal>
            <c:numRef>
              <c:f>Microwave!$D$11:$D$18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934-4FCA-B7AE-81CB184E82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Clustering of 2B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Microwave!$D$38:$D$45</c:f>
              <c:numCache>
                <c:formatCode>General</c:formatCode>
                <c:ptCount val="8"/>
                <c:pt idx="0">
                  <c:v>4056.3166666666671</c:v>
                </c:pt>
                <c:pt idx="1">
                  <c:v>4095.2333333333336</c:v>
                </c:pt>
                <c:pt idx="2">
                  <c:v>4114.2833333333338</c:v>
                </c:pt>
                <c:pt idx="3">
                  <c:v>4133.0333333333338</c:v>
                </c:pt>
                <c:pt idx="4">
                  <c:v>4156.8666666666668</c:v>
                </c:pt>
                <c:pt idx="5">
                  <c:v>4176.833333333333</c:v>
                </c:pt>
                <c:pt idx="6">
                  <c:v>4196.6833333333334</c:v>
                </c:pt>
                <c:pt idx="7">
                  <c:v>4216.666666666667</c:v>
                </c:pt>
              </c:numCache>
            </c:numRef>
          </c:xVal>
          <c:yVal>
            <c:numRef>
              <c:f>Microwave!$E$38:$E$45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E0-47C8-9303-12440BA89643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Microwave!$D$38:$D$45</c:f>
              <c:numCache>
                <c:formatCode>General</c:formatCode>
                <c:ptCount val="8"/>
                <c:pt idx="0">
                  <c:v>4056.3166666666671</c:v>
                </c:pt>
                <c:pt idx="1">
                  <c:v>4095.2333333333336</c:v>
                </c:pt>
                <c:pt idx="2">
                  <c:v>4114.2833333333338</c:v>
                </c:pt>
                <c:pt idx="3">
                  <c:v>4133.0333333333338</c:v>
                </c:pt>
                <c:pt idx="4">
                  <c:v>4156.8666666666668</c:v>
                </c:pt>
                <c:pt idx="5">
                  <c:v>4176.833333333333</c:v>
                </c:pt>
                <c:pt idx="6">
                  <c:v>4196.6833333333334</c:v>
                </c:pt>
                <c:pt idx="7">
                  <c:v>4216.666666666667</c:v>
                </c:pt>
              </c:numCache>
            </c:numRef>
          </c:xVal>
          <c:yVal>
            <c:numRef>
              <c:f>Microwave!$F$38:$F$45</c:f>
              <c:numCache>
                <c:formatCode>General</c:formatCode>
                <c:ptCount val="8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2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D07-4CD1-8E5A-AA7FF5F7E87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449736"/>
        <c:axId val="458448752"/>
      </c:scatterChart>
      <c:valAx>
        <c:axId val="458449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448752"/>
        <c:crosses val="autoZero"/>
        <c:crossBetween val="midCat"/>
      </c:valAx>
      <c:valAx>
        <c:axId val="45844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449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CsCl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Microwave2!$A$14:$A$25</c:f>
              <c:numCache>
                <c:formatCode>0.000</c:formatCode>
                <c:ptCount val="12"/>
                <c:pt idx="0">
                  <c:v>24541.4</c:v>
                </c:pt>
                <c:pt idx="1">
                  <c:v>24654.86</c:v>
                </c:pt>
                <c:pt idx="2">
                  <c:v>24767.86</c:v>
                </c:pt>
                <c:pt idx="3">
                  <c:v>24911.200000000001</c:v>
                </c:pt>
                <c:pt idx="4">
                  <c:v>25031</c:v>
                </c:pt>
                <c:pt idx="5">
                  <c:v>25150.1</c:v>
                </c:pt>
                <c:pt idx="6">
                  <c:v>25270</c:v>
                </c:pt>
                <c:pt idx="7">
                  <c:v>25390.36</c:v>
                </c:pt>
                <c:pt idx="8">
                  <c:v>25511.25</c:v>
                </c:pt>
                <c:pt idx="9">
                  <c:v>25631.58</c:v>
                </c:pt>
                <c:pt idx="10">
                  <c:v>25752.16</c:v>
                </c:pt>
                <c:pt idx="11">
                  <c:v>25873.11</c:v>
                </c:pt>
              </c:numCache>
            </c:numRef>
          </c:xVal>
          <c:yVal>
            <c:numRef>
              <c:f>Microwave2!$C$14:$C$25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2FD-4FF7-8C99-76D8788D804C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Microwave!$A$38:$A$45</c:f>
              <c:numCache>
                <c:formatCode>0.000</c:formatCode>
                <c:ptCount val="8"/>
                <c:pt idx="0">
                  <c:v>24337.9</c:v>
                </c:pt>
                <c:pt idx="1">
                  <c:v>24571.4</c:v>
                </c:pt>
                <c:pt idx="2">
                  <c:v>24685.7</c:v>
                </c:pt>
                <c:pt idx="3">
                  <c:v>24798.2</c:v>
                </c:pt>
                <c:pt idx="4">
                  <c:v>24941.200000000001</c:v>
                </c:pt>
                <c:pt idx="5">
                  <c:v>25061</c:v>
                </c:pt>
                <c:pt idx="6">
                  <c:v>25180.1</c:v>
                </c:pt>
                <c:pt idx="7">
                  <c:v>25300</c:v>
                </c:pt>
              </c:numCache>
            </c:numRef>
          </c:xVal>
          <c:yVal>
            <c:numRef>
              <c:f>Microwave!$E$38:$E$45</c:f>
              <c:numCache>
                <c:formatCode>General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B2FD-4FF7-8C99-76D8788D80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CsCl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Microwave2!$A$14:$A$25</c:f>
              <c:numCache>
                <c:formatCode>0.000</c:formatCode>
                <c:ptCount val="12"/>
                <c:pt idx="0">
                  <c:v>24541.4</c:v>
                </c:pt>
                <c:pt idx="1">
                  <c:v>24654.86</c:v>
                </c:pt>
                <c:pt idx="2">
                  <c:v>24767.86</c:v>
                </c:pt>
                <c:pt idx="3">
                  <c:v>24911.200000000001</c:v>
                </c:pt>
                <c:pt idx="4">
                  <c:v>25031</c:v>
                </c:pt>
                <c:pt idx="5">
                  <c:v>25150.1</c:v>
                </c:pt>
                <c:pt idx="6">
                  <c:v>25270</c:v>
                </c:pt>
                <c:pt idx="7">
                  <c:v>25390.36</c:v>
                </c:pt>
                <c:pt idx="8">
                  <c:v>25511.25</c:v>
                </c:pt>
                <c:pt idx="9">
                  <c:v>25631.58</c:v>
                </c:pt>
                <c:pt idx="10">
                  <c:v>25752.16</c:v>
                </c:pt>
                <c:pt idx="11">
                  <c:v>25873.11</c:v>
                </c:pt>
              </c:numCache>
            </c:numRef>
          </c:xVal>
          <c:yVal>
            <c:numRef>
              <c:f>Microwave2!$C$14:$C$25</c:f>
              <c:numCache>
                <c:formatCode>General</c:formatCode>
                <c:ptCount val="12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683-4885-892F-01403C38F9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Clustering of 2B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Microwave2!$D$39:$D$50</c:f>
              <c:numCache>
                <c:formatCode>General</c:formatCode>
                <c:ptCount val="12"/>
                <c:pt idx="0">
                  <c:v>4090.2333333333336</c:v>
                </c:pt>
                <c:pt idx="1">
                  <c:v>4109.1433333333334</c:v>
                </c:pt>
                <c:pt idx="2">
                  <c:v>4127.9766666666665</c:v>
                </c:pt>
                <c:pt idx="3">
                  <c:v>4151.8666666666668</c:v>
                </c:pt>
                <c:pt idx="4">
                  <c:v>4171.833333333333</c:v>
                </c:pt>
                <c:pt idx="5">
                  <c:v>4191.6833333333334</c:v>
                </c:pt>
                <c:pt idx="6">
                  <c:v>4211.666666666667</c:v>
                </c:pt>
                <c:pt idx="7">
                  <c:v>4231.7266666666665</c:v>
                </c:pt>
                <c:pt idx="8">
                  <c:v>4251.875</c:v>
                </c:pt>
                <c:pt idx="9">
                  <c:v>4271.93</c:v>
                </c:pt>
                <c:pt idx="10">
                  <c:v>4292.0266666666666</c:v>
                </c:pt>
                <c:pt idx="11">
                  <c:v>4312.1850000000004</c:v>
                </c:pt>
              </c:numCache>
            </c:numRef>
          </c:xVal>
          <c:yVal>
            <c:numRef>
              <c:f>Microwave2!$F$39:$F$50</c:f>
              <c:numCache>
                <c:formatCode>General</c:formatCode>
                <c:ptCount val="12"/>
                <c:pt idx="0">
                  <c:v>2</c:v>
                </c:pt>
                <c:pt idx="1">
                  <c:v>2</c:v>
                </c:pt>
                <c:pt idx="2">
                  <c:v>2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6C1-4DAF-90A4-EB7572710FA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449736"/>
        <c:axId val="458448752"/>
      </c:scatterChart>
      <c:valAx>
        <c:axId val="458449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448752"/>
        <c:crosses val="autoZero"/>
        <c:crossBetween val="midCat"/>
      </c:valAx>
      <c:valAx>
        <c:axId val="45844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449736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1 Model 1 deviation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Microwave2!$F$85:$F$93</c:f>
              <c:numCache>
                <c:formatCode>0.000</c:formatCode>
                <c:ptCount val="9"/>
                <c:pt idx="0">
                  <c:v>1.0264444434833422</c:v>
                </c:pt>
                <c:pt idx="1">
                  <c:v>0.57094444348331308</c:v>
                </c:pt>
                <c:pt idx="2">
                  <c:v>-0.5845555565210816</c:v>
                </c:pt>
                <c:pt idx="3">
                  <c:v>-0.94005555651528994</c:v>
                </c:pt>
                <c:pt idx="4">
                  <c:v>-0.83555555651400937</c:v>
                </c:pt>
                <c:pt idx="5">
                  <c:v>-0.20105555651753093</c:v>
                </c:pt>
                <c:pt idx="6">
                  <c:v>-0.12655555651144823</c:v>
                </c:pt>
                <c:pt idx="7">
                  <c:v>0.19794444348008255</c:v>
                </c:pt>
                <c:pt idx="8">
                  <c:v>0.89244444348514662</c:v>
                </c:pt>
              </c:numCache>
            </c:numRef>
          </c:xVal>
          <c:yVal>
            <c:numRef>
              <c:f>Microwave2!$D$85:$D$93</c:f>
              <c:numCache>
                <c:formatCode>General</c:formatCode>
                <c:ptCount val="9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767-4516-A1B6-6DDE44A0652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523888"/>
        <c:axId val="526440504"/>
      </c:scatterChart>
      <c:valAx>
        <c:axId val="409523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layout>
            <c:manualLayout>
              <c:xMode val="edge"/>
              <c:yMode val="edge"/>
              <c:x val="0.44802777777777775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40504"/>
        <c:crosses val="autoZero"/>
        <c:crossBetween val="midCat"/>
      </c:valAx>
      <c:valAx>
        <c:axId val="52644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523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2 Model 1 deviation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Microwave2!$F$102:$F$104</c:f>
              <c:numCache>
                <c:formatCode>0.000</c:formatCode>
                <c:ptCount val="3"/>
                <c:pt idx="0">
                  <c:v>-7.6666665609081974E-2</c:v>
                </c:pt>
                <c:pt idx="1">
                  <c:v>0.15333333321541431</c:v>
                </c:pt>
                <c:pt idx="2">
                  <c:v>-7.6666667955578305E-2</c:v>
                </c:pt>
              </c:numCache>
            </c:numRef>
          </c:xVal>
          <c:yVal>
            <c:numRef>
              <c:f>Microwave2!$D$102:$D$104</c:f>
              <c:numCache>
                <c:formatCode>General</c:formatCode>
                <c:ptCount val="3"/>
                <c:pt idx="0">
                  <c:v>2</c:v>
                </c:pt>
                <c:pt idx="1">
                  <c:v>1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A7-4869-A8E6-9521B0F901B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523888"/>
        <c:axId val="526440504"/>
      </c:scatterChart>
      <c:valAx>
        <c:axId val="409523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layout>
            <c:manualLayout>
              <c:xMode val="edge"/>
              <c:yMode val="edge"/>
              <c:x val="0.44802777777777775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40504"/>
        <c:crosses val="autoZero"/>
        <c:crossBetween val="midCat"/>
      </c:valAx>
      <c:valAx>
        <c:axId val="52644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523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1 Model 2 deviation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Microwave2!$J$85:$J$93</c:f>
              <c:numCache>
                <c:formatCode>0.000</c:formatCode>
                <c:ptCount val="9"/>
                <c:pt idx="0">
                  <c:v>7.1511258247483056E-3</c:v>
                </c:pt>
                <c:pt idx="1">
                  <c:v>0.31612084808148211</c:v>
                </c:pt>
                <c:pt idx="2">
                  <c:v>-0.29332934623380424</c:v>
                </c:pt>
                <c:pt idx="3">
                  <c:v>-0.32119945711019682</c:v>
                </c:pt>
                <c:pt idx="4">
                  <c:v>-0.10748948456603102</c:v>
                </c:pt>
                <c:pt idx="5">
                  <c:v>0.41780057140567806</c:v>
                </c:pt>
                <c:pt idx="6">
                  <c:v>0.16467071081206086</c:v>
                </c:pt>
                <c:pt idx="7">
                  <c:v>-5.6879066356486874E-2</c:v>
                </c:pt>
                <c:pt idx="8">
                  <c:v>-0.12684876009370782</c:v>
                </c:pt>
              </c:numCache>
            </c:numRef>
          </c:xVal>
          <c:yVal>
            <c:numRef>
              <c:f>Microwave2!$D$85:$D$93</c:f>
              <c:numCache>
                <c:formatCode>General</c:formatCode>
                <c:ptCount val="9"/>
                <c:pt idx="0">
                  <c:v>8</c:v>
                </c:pt>
                <c:pt idx="1">
                  <c:v>7</c:v>
                </c:pt>
                <c:pt idx="2">
                  <c:v>6</c:v>
                </c:pt>
                <c:pt idx="3">
                  <c:v>5</c:v>
                </c:pt>
                <c:pt idx="4">
                  <c:v>4</c:v>
                </c:pt>
                <c:pt idx="5">
                  <c:v>3</c:v>
                </c:pt>
                <c:pt idx="6">
                  <c:v>2</c:v>
                </c:pt>
                <c:pt idx="7">
                  <c:v>1</c:v>
                </c:pt>
                <c:pt idx="8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D4E-4E92-8CAF-99C45756B4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523888"/>
        <c:axId val="526440504"/>
      </c:scatterChart>
      <c:valAx>
        <c:axId val="409523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layout>
            <c:manualLayout>
              <c:xMode val="edge"/>
              <c:yMode val="edge"/>
              <c:x val="0.44802777777777775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40504"/>
        <c:crosses val="autoZero"/>
        <c:crossBetween val="midCat"/>
      </c:valAx>
      <c:valAx>
        <c:axId val="52644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523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2 Model 2 deviation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Microwave2!$J$102:$J$104</c:f>
              <c:numCache>
                <c:formatCode>0.000</c:formatCode>
                <c:ptCount val="3"/>
                <c:pt idx="0">
                  <c:v>0</c:v>
                </c:pt>
                <c:pt idx="1">
                  <c:v>0</c:v>
                </c:pt>
                <c:pt idx="2">
                  <c:v>0</c:v>
                </c:pt>
              </c:numCache>
            </c:numRef>
          </c:xVal>
          <c:yVal>
            <c:numRef>
              <c:f>Microwave2!$D$102:$D$104</c:f>
              <c:numCache>
                <c:formatCode>General</c:formatCode>
                <c:ptCount val="3"/>
                <c:pt idx="0">
                  <c:v>2</c:v>
                </c:pt>
                <c:pt idx="1">
                  <c:v>1</c:v>
                </c:pt>
                <c:pt idx="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E79-473F-B483-91241A9E943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9523888"/>
        <c:axId val="526440504"/>
      </c:scatterChart>
      <c:valAx>
        <c:axId val="40952388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layout>
            <c:manualLayout>
              <c:xMode val="edge"/>
              <c:yMode val="edge"/>
              <c:x val="0.44802777777777775"/>
              <c:y val="0.8786803732866724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26440504"/>
        <c:crosses val="autoZero"/>
        <c:crossBetween val="midCat"/>
      </c:valAx>
      <c:valAx>
        <c:axId val="5264405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952388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6" Type="http://schemas.openxmlformats.org/officeDocument/2006/relationships/chart" Target="../charts/chart9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114300</xdr:colOff>
      <xdr:row>9</xdr:row>
      <xdr:rowOff>100012</xdr:rowOff>
    </xdr:from>
    <xdr:to>
      <xdr:col>19</xdr:col>
      <xdr:colOff>142875</xdr:colOff>
      <xdr:row>31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0</xdr:colOff>
      <xdr:row>35</xdr:row>
      <xdr:rowOff>0</xdr:rowOff>
    </xdr:from>
    <xdr:to>
      <xdr:col>19</xdr:col>
      <xdr:colOff>285750</xdr:colOff>
      <xdr:row>51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</xdr:colOff>
      <xdr:row>104</xdr:row>
      <xdr:rowOff>0</xdr:rowOff>
    </xdr:from>
    <xdr:to>
      <xdr:col>10</xdr:col>
      <xdr:colOff>76201</xdr:colOff>
      <xdr:row>123</xdr:row>
      <xdr:rowOff>104775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219075</xdr:colOff>
      <xdr:row>12</xdr:row>
      <xdr:rowOff>166687</xdr:rowOff>
    </xdr:from>
    <xdr:to>
      <xdr:col>20</xdr:col>
      <xdr:colOff>276225</xdr:colOff>
      <xdr:row>34</xdr:row>
      <xdr:rowOff>38100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342900</xdr:colOff>
      <xdr:row>37</xdr:row>
      <xdr:rowOff>57150</xdr:rowOff>
    </xdr:from>
    <xdr:to>
      <xdr:col>18</xdr:col>
      <xdr:colOff>438150</xdr:colOff>
      <xdr:row>61</xdr:row>
      <xdr:rowOff>42863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190500</xdr:colOff>
      <xdr:row>114</xdr:row>
      <xdr:rowOff>14287</xdr:rowOff>
    </xdr:from>
    <xdr:to>
      <xdr:col>6</xdr:col>
      <xdr:colOff>9525</xdr:colOff>
      <xdr:row>128</xdr:row>
      <xdr:rowOff>90487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209550</xdr:colOff>
      <xdr:row>129</xdr:row>
      <xdr:rowOff>123825</xdr:rowOff>
    </xdr:from>
    <xdr:to>
      <xdr:col>6</xdr:col>
      <xdr:colOff>28575</xdr:colOff>
      <xdr:row>144</xdr:row>
      <xdr:rowOff>9525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28574</xdr:colOff>
      <xdr:row>114</xdr:row>
      <xdr:rowOff>0</xdr:rowOff>
    </xdr:from>
    <xdr:to>
      <xdr:col>14</xdr:col>
      <xdr:colOff>38099</xdr:colOff>
      <xdr:row>128</xdr:row>
      <xdr:rowOff>104775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600075</xdr:colOff>
      <xdr:row>129</xdr:row>
      <xdr:rowOff>114300</xdr:rowOff>
    </xdr:from>
    <xdr:to>
      <xdr:col>14</xdr:col>
      <xdr:colOff>9525</xdr:colOff>
      <xdr:row>144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A103"/>
  <sheetViews>
    <sheetView tabSelected="1" workbookViewId="0">
      <selection activeCell="H16" sqref="H16"/>
    </sheetView>
  </sheetViews>
  <sheetFormatPr defaultRowHeight="15" x14ac:dyDescent="0.25"/>
  <cols>
    <col min="1" max="1" width="9.5703125" bestFit="1" customWidth="1"/>
    <col min="2" max="2" width="15.140625" customWidth="1"/>
    <col min="3" max="3" width="12.140625" bestFit="1" customWidth="1"/>
    <col min="4" max="4" width="13.7109375" bestFit="1" customWidth="1"/>
    <col min="5" max="5" width="11.5703125" bestFit="1" customWidth="1"/>
  </cols>
  <sheetData>
    <row r="1" spans="1:5" x14ac:dyDescent="0.25">
      <c r="A1" t="s">
        <v>10</v>
      </c>
    </row>
    <row r="3" spans="1:5" ht="17.25" x14ac:dyDescent="0.25">
      <c r="A3" t="s">
        <v>7</v>
      </c>
      <c r="B3" t="s">
        <v>6</v>
      </c>
    </row>
    <row r="4" spans="1:5" x14ac:dyDescent="0.25">
      <c r="B4" t="s">
        <v>1</v>
      </c>
      <c r="C4" t="s">
        <v>47</v>
      </c>
      <c r="D4" t="s">
        <v>2</v>
      </c>
      <c r="E4" t="s">
        <v>3</v>
      </c>
    </row>
    <row r="5" spans="1:5" x14ac:dyDescent="0.25">
      <c r="A5" t="s">
        <v>8</v>
      </c>
      <c r="B5" s="2">
        <v>132.90545193299999</v>
      </c>
      <c r="C5" s="3">
        <v>2.4E-8</v>
      </c>
      <c r="D5" s="4">
        <v>100</v>
      </c>
      <c r="E5" s="5">
        <v>3.5</v>
      </c>
    </row>
    <row r="6" spans="1:5" x14ac:dyDescent="0.25">
      <c r="A6" t="s">
        <v>4</v>
      </c>
      <c r="B6" s="2">
        <v>34.968852720999998</v>
      </c>
      <c r="C6" s="3">
        <v>6.8999999999999996E-8</v>
      </c>
      <c r="D6" s="4">
        <v>75.760000000000005</v>
      </c>
      <c r="E6" s="5">
        <v>2.5</v>
      </c>
    </row>
    <row r="7" spans="1:5" x14ac:dyDescent="0.25">
      <c r="A7" t="s">
        <v>5</v>
      </c>
      <c r="B7" s="2">
        <v>36.965902589999999</v>
      </c>
      <c r="C7" s="3">
        <v>4.9999999999999998E-8</v>
      </c>
      <c r="D7" s="4">
        <v>24.24</v>
      </c>
      <c r="E7" s="5">
        <v>2.5</v>
      </c>
    </row>
    <row r="8" spans="1:5" x14ac:dyDescent="0.25">
      <c r="B8" s="1">
        <f>B5*B6/(B5+B6)</f>
        <v>27.684708413487883</v>
      </c>
    </row>
    <row r="9" spans="1:5" x14ac:dyDescent="0.25">
      <c r="B9" s="1">
        <f>B5*B7/(B5+B7)</f>
        <v>28.921709629212415</v>
      </c>
    </row>
    <row r="10" spans="1:5" x14ac:dyDescent="0.25">
      <c r="A10" t="s">
        <v>0</v>
      </c>
      <c r="B10" t="s">
        <v>47</v>
      </c>
    </row>
    <row r="11" spans="1:5" x14ac:dyDescent="0.25">
      <c r="A11" s="6">
        <v>24337.9</v>
      </c>
      <c r="B11">
        <v>1.5</v>
      </c>
      <c r="C11">
        <v>0</v>
      </c>
      <c r="D11">
        <v>2</v>
      </c>
    </row>
    <row r="12" spans="1:5" x14ac:dyDescent="0.25">
      <c r="A12" s="6">
        <v>24571.4</v>
      </c>
      <c r="B12">
        <v>1.5</v>
      </c>
      <c r="C12">
        <v>0</v>
      </c>
      <c r="D12">
        <v>2</v>
      </c>
    </row>
    <row r="13" spans="1:5" x14ac:dyDescent="0.25">
      <c r="A13" s="6">
        <v>24685.7</v>
      </c>
      <c r="B13">
        <v>1.5</v>
      </c>
      <c r="C13">
        <v>0</v>
      </c>
      <c r="D13">
        <v>2</v>
      </c>
    </row>
    <row r="14" spans="1:5" x14ac:dyDescent="0.25">
      <c r="A14" s="6">
        <v>24798.2</v>
      </c>
      <c r="B14">
        <v>1.5</v>
      </c>
      <c r="C14">
        <v>0</v>
      </c>
      <c r="D14">
        <v>2</v>
      </c>
    </row>
    <row r="15" spans="1:5" x14ac:dyDescent="0.25">
      <c r="A15" s="6">
        <v>24941.200000000001</v>
      </c>
      <c r="B15">
        <v>1.5</v>
      </c>
      <c r="C15">
        <v>0</v>
      </c>
      <c r="D15">
        <v>1</v>
      </c>
    </row>
    <row r="16" spans="1:5" x14ac:dyDescent="0.25">
      <c r="A16" s="6">
        <v>25061</v>
      </c>
      <c r="B16">
        <v>1.5</v>
      </c>
      <c r="C16">
        <v>0</v>
      </c>
      <c r="D16">
        <v>1</v>
      </c>
    </row>
    <row r="17" spans="1:4" x14ac:dyDescent="0.25">
      <c r="A17" s="6">
        <v>25180.1</v>
      </c>
      <c r="B17">
        <v>1.5</v>
      </c>
      <c r="C17">
        <v>0</v>
      </c>
      <c r="D17">
        <v>1</v>
      </c>
    </row>
    <row r="18" spans="1:4" x14ac:dyDescent="0.25">
      <c r="A18" s="6">
        <v>25300</v>
      </c>
      <c r="B18">
        <v>1.5</v>
      </c>
      <c r="C18">
        <v>0</v>
      </c>
      <c r="D18">
        <v>1</v>
      </c>
    </row>
    <row r="19" spans="1:4" x14ac:dyDescent="0.25">
      <c r="A19" s="6"/>
    </row>
    <row r="20" spans="1:4" x14ac:dyDescent="0.25">
      <c r="A20" s="6" t="s">
        <v>16</v>
      </c>
    </row>
    <row r="21" spans="1:4" x14ac:dyDescent="0.25">
      <c r="A21" s="6"/>
    </row>
    <row r="22" spans="1:4" x14ac:dyDescent="0.25">
      <c r="A22" s="6">
        <f>AVERAGE(A11:A18)</f>
        <v>24859.4375</v>
      </c>
      <c r="B22" t="s">
        <v>32</v>
      </c>
    </row>
    <row r="23" spans="1:4" x14ac:dyDescent="0.25">
      <c r="A23" s="6">
        <f>A22/4000</f>
        <v>6.2148593749999996</v>
      </c>
      <c r="B23" t="s">
        <v>17</v>
      </c>
    </row>
    <row r="24" spans="1:4" x14ac:dyDescent="0.25">
      <c r="A24" s="6"/>
    </row>
    <row r="25" spans="1:4" x14ac:dyDescent="0.25">
      <c r="A25" s="6"/>
    </row>
    <row r="26" spans="1:4" x14ac:dyDescent="0.25">
      <c r="A26" s="6"/>
    </row>
    <row r="27" spans="1:4" x14ac:dyDescent="0.25">
      <c r="A27" s="6"/>
    </row>
    <row r="28" spans="1:4" x14ac:dyDescent="0.25">
      <c r="A28" s="6"/>
    </row>
    <row r="29" spans="1:4" x14ac:dyDescent="0.25">
      <c r="A29" s="6"/>
    </row>
    <row r="30" spans="1:4" x14ac:dyDescent="0.25">
      <c r="A30" s="6"/>
    </row>
    <row r="31" spans="1:4" x14ac:dyDescent="0.25">
      <c r="A31" s="6"/>
    </row>
    <row r="35" spans="1:6" s="7" customFormat="1" x14ac:dyDescent="0.25">
      <c r="A35" s="7" t="s">
        <v>15</v>
      </c>
    </row>
    <row r="37" spans="1:6" x14ac:dyDescent="0.25">
      <c r="B37" t="s">
        <v>13</v>
      </c>
      <c r="C37" t="s">
        <v>17</v>
      </c>
      <c r="D37" t="s">
        <v>11</v>
      </c>
    </row>
    <row r="38" spans="1:6" x14ac:dyDescent="0.25">
      <c r="A38" s="6">
        <v>24337.9</v>
      </c>
      <c r="B38">
        <v>5</v>
      </c>
      <c r="C38">
        <f>B38+1</f>
        <v>6</v>
      </c>
      <c r="D38">
        <f>$A38/$C38</f>
        <v>4056.3166666666671</v>
      </c>
      <c r="E38">
        <v>0</v>
      </c>
      <c r="F38">
        <v>2</v>
      </c>
    </row>
    <row r="39" spans="1:6" x14ac:dyDescent="0.25">
      <c r="A39" s="6">
        <v>24571.4</v>
      </c>
      <c r="B39">
        <v>5</v>
      </c>
      <c r="C39">
        <f t="shared" ref="C39:C45" si="0">B39+1</f>
        <v>6</v>
      </c>
      <c r="D39">
        <f t="shared" ref="D39:D45" si="1">$A39/$C39</f>
        <v>4095.2333333333336</v>
      </c>
      <c r="E39">
        <v>0</v>
      </c>
      <c r="F39">
        <v>2</v>
      </c>
    </row>
    <row r="40" spans="1:6" x14ac:dyDescent="0.25">
      <c r="A40" s="6">
        <v>24685.7</v>
      </c>
      <c r="B40">
        <v>5</v>
      </c>
      <c r="C40">
        <f t="shared" si="0"/>
        <v>6</v>
      </c>
      <c r="D40">
        <f t="shared" si="1"/>
        <v>4114.2833333333338</v>
      </c>
      <c r="E40">
        <v>0</v>
      </c>
      <c r="F40">
        <v>2</v>
      </c>
    </row>
    <row r="41" spans="1:6" x14ac:dyDescent="0.25">
      <c r="A41" s="6">
        <v>24798.2</v>
      </c>
      <c r="B41">
        <v>5</v>
      </c>
      <c r="C41">
        <f t="shared" si="0"/>
        <v>6</v>
      </c>
      <c r="D41">
        <f t="shared" si="1"/>
        <v>4133.0333333333338</v>
      </c>
      <c r="E41">
        <v>0</v>
      </c>
      <c r="F41">
        <v>2</v>
      </c>
    </row>
    <row r="42" spans="1:6" x14ac:dyDescent="0.25">
      <c r="A42" s="6">
        <v>24941.200000000001</v>
      </c>
      <c r="B42">
        <v>5</v>
      </c>
      <c r="C42">
        <f t="shared" si="0"/>
        <v>6</v>
      </c>
      <c r="D42">
        <f t="shared" si="1"/>
        <v>4156.8666666666668</v>
      </c>
      <c r="E42">
        <v>0</v>
      </c>
      <c r="F42">
        <v>1</v>
      </c>
    </row>
    <row r="43" spans="1:6" x14ac:dyDescent="0.25">
      <c r="A43" s="6">
        <v>25061</v>
      </c>
      <c r="B43">
        <v>5</v>
      </c>
      <c r="C43">
        <f t="shared" si="0"/>
        <v>6</v>
      </c>
      <c r="D43">
        <f t="shared" si="1"/>
        <v>4176.833333333333</v>
      </c>
      <c r="E43">
        <v>0</v>
      </c>
      <c r="F43">
        <v>1</v>
      </c>
    </row>
    <row r="44" spans="1:6" x14ac:dyDescent="0.25">
      <c r="A44" s="6">
        <v>25180.1</v>
      </c>
      <c r="B44">
        <v>5</v>
      </c>
      <c r="C44">
        <f t="shared" si="0"/>
        <v>6</v>
      </c>
      <c r="D44">
        <f t="shared" si="1"/>
        <v>4196.6833333333334</v>
      </c>
      <c r="E44">
        <v>0</v>
      </c>
      <c r="F44">
        <v>1</v>
      </c>
    </row>
    <row r="45" spans="1:6" x14ac:dyDescent="0.25">
      <c r="A45" s="6">
        <v>25300</v>
      </c>
      <c r="B45">
        <v>5</v>
      </c>
      <c r="C45">
        <f t="shared" si="0"/>
        <v>6</v>
      </c>
      <c r="D45">
        <f t="shared" si="1"/>
        <v>4216.666666666667</v>
      </c>
      <c r="E45">
        <v>0</v>
      </c>
      <c r="F45">
        <v>1</v>
      </c>
    </row>
    <row r="47" spans="1:6" x14ac:dyDescent="0.25">
      <c r="A47" t="s">
        <v>18</v>
      </c>
    </row>
    <row r="60" spans="1:10" s="7" customFormat="1" x14ac:dyDescent="0.25">
      <c r="A60" s="7" t="s">
        <v>44</v>
      </c>
    </row>
    <row r="62" spans="1:10" x14ac:dyDescent="0.25">
      <c r="B62" t="s">
        <v>29</v>
      </c>
      <c r="C62" t="s">
        <v>19</v>
      </c>
      <c r="D62" t="s">
        <v>20</v>
      </c>
      <c r="E62" t="s">
        <v>21</v>
      </c>
      <c r="F62" t="s">
        <v>22</v>
      </c>
      <c r="G62" t="s">
        <v>23</v>
      </c>
      <c r="H62" t="s">
        <v>24</v>
      </c>
      <c r="I62" t="s">
        <v>25</v>
      </c>
      <c r="J62" t="s">
        <v>26</v>
      </c>
    </row>
    <row r="63" spans="1:10" x14ac:dyDescent="0.25">
      <c r="A63">
        <v>4056.3166666666671</v>
      </c>
      <c r="B63">
        <v>4</v>
      </c>
      <c r="C63">
        <v>2</v>
      </c>
      <c r="D63">
        <f>D$72-D$73*($B63+0.5)</f>
        <v>4136.9500000087428</v>
      </c>
      <c r="E63">
        <f>E$72-E$73*($B63+0.5)</f>
        <v>4056.5166666636374</v>
      </c>
      <c r="F63" s="6">
        <f>$A63-D63</f>
        <v>-80.63333334207573</v>
      </c>
      <c r="G63" s="6">
        <f>$A63-E63</f>
        <v>-0.19999999697029125</v>
      </c>
      <c r="H63" s="6">
        <f>F63^2</f>
        <v>6501.7344458543012</v>
      </c>
      <c r="I63" s="6">
        <f>G63^2</f>
        <v>3.9999998788116511E-2</v>
      </c>
      <c r="J63" s="6">
        <f>MIN(H63:I63)</f>
        <v>3.9999998788116511E-2</v>
      </c>
    </row>
    <row r="64" spans="1:10" x14ac:dyDescent="0.25">
      <c r="A64">
        <v>4095.2333333333336</v>
      </c>
      <c r="B64">
        <v>2</v>
      </c>
      <c r="C64">
        <v>2</v>
      </c>
      <c r="D64">
        <f t="shared" ref="D64:E70" si="2">D$72-D$73*($B64+0.5)</f>
        <v>4176.8000000086304</v>
      </c>
      <c r="E64">
        <f t="shared" si="2"/>
        <v>4094.9166666641513</v>
      </c>
      <c r="F64" s="6">
        <f t="shared" ref="F64:F70" si="3">$A64-D64</f>
        <v>-81.566666675296801</v>
      </c>
      <c r="G64" s="6">
        <f t="shared" ref="G64:G70" si="4">$A64-E64</f>
        <v>0.31666666918226838</v>
      </c>
      <c r="H64" s="6">
        <f t="shared" ref="H64:H70" si="5">F64^2</f>
        <v>6653.1211125189739</v>
      </c>
      <c r="I64" s="6">
        <f t="shared" ref="I64:I70" si="6">G64^2</f>
        <v>0.10027777937099221</v>
      </c>
      <c r="J64" s="6">
        <f t="shared" ref="J64:J70" si="7">MIN(H64:I64)</f>
        <v>0.10027777937099221</v>
      </c>
    </row>
    <row r="65" spans="1:27" x14ac:dyDescent="0.25">
      <c r="A65">
        <v>4114.2833333333338</v>
      </c>
      <c r="B65">
        <v>1</v>
      </c>
      <c r="C65">
        <v>2</v>
      </c>
      <c r="D65">
        <f t="shared" si="2"/>
        <v>4196.7250000085742</v>
      </c>
      <c r="E65">
        <f t="shared" si="2"/>
        <v>4114.1166666644085</v>
      </c>
      <c r="F65" s="6">
        <f t="shared" si="3"/>
        <v>-82.441666675240413</v>
      </c>
      <c r="G65" s="6">
        <f t="shared" si="4"/>
        <v>0.16666666892524518</v>
      </c>
      <c r="H65" s="6">
        <f t="shared" si="5"/>
        <v>6796.628404191446</v>
      </c>
      <c r="I65" s="6">
        <f t="shared" si="6"/>
        <v>2.7777778530637287E-2</v>
      </c>
      <c r="J65" s="6">
        <f t="shared" si="7"/>
        <v>2.7777778530637287E-2</v>
      </c>
    </row>
    <row r="66" spans="1:27" x14ac:dyDescent="0.25">
      <c r="A66">
        <v>4133.0333333333338</v>
      </c>
      <c r="B66">
        <v>0</v>
      </c>
      <c r="C66">
        <v>2</v>
      </c>
      <c r="D66">
        <f t="shared" si="2"/>
        <v>4216.650000008518</v>
      </c>
      <c r="E66">
        <f t="shared" si="2"/>
        <v>4133.3166666646648</v>
      </c>
      <c r="F66" s="6">
        <f t="shared" si="3"/>
        <v>-83.616666675184206</v>
      </c>
      <c r="G66" s="6">
        <f t="shared" si="4"/>
        <v>-0.28333333133105043</v>
      </c>
      <c r="H66" s="6">
        <f t="shared" si="5"/>
        <v>6991.7469458688611</v>
      </c>
      <c r="I66" s="6">
        <f t="shared" si="6"/>
        <v>8.0277776643150806E-2</v>
      </c>
      <c r="J66" s="6">
        <f t="shared" si="7"/>
        <v>8.0277776643150806E-2</v>
      </c>
    </row>
    <row r="67" spans="1:27" x14ac:dyDescent="0.25">
      <c r="A67">
        <v>4156.8666666666668</v>
      </c>
      <c r="B67">
        <v>3</v>
      </c>
      <c r="C67">
        <v>1</v>
      </c>
      <c r="D67">
        <f t="shared" si="2"/>
        <v>4156.8750000086866</v>
      </c>
      <c r="E67">
        <f t="shared" si="2"/>
        <v>4075.7166666638946</v>
      </c>
      <c r="F67" s="6">
        <f t="shared" si="3"/>
        <v>-8.333342019795964E-3</v>
      </c>
      <c r="G67" s="6">
        <f t="shared" si="4"/>
        <v>81.150000002772231</v>
      </c>
      <c r="H67" s="6">
        <f t="shared" si="5"/>
        <v>6.944458921889707E-5</v>
      </c>
      <c r="I67" s="6">
        <f t="shared" si="6"/>
        <v>6585.3225004499327</v>
      </c>
      <c r="J67" s="6">
        <f t="shared" si="7"/>
        <v>6.944458921889707E-5</v>
      </c>
    </row>
    <row r="68" spans="1:27" x14ac:dyDescent="0.25">
      <c r="A68">
        <v>4176.833333333333</v>
      </c>
      <c r="B68">
        <v>2</v>
      </c>
      <c r="C68">
        <v>1</v>
      </c>
      <c r="D68">
        <f t="shared" si="2"/>
        <v>4176.8000000086304</v>
      </c>
      <c r="E68">
        <f t="shared" si="2"/>
        <v>4094.9166666641513</v>
      </c>
      <c r="F68" s="6">
        <f t="shared" si="3"/>
        <v>3.3333324702653044E-2</v>
      </c>
      <c r="G68" s="6">
        <f t="shared" si="4"/>
        <v>81.916666669181723</v>
      </c>
      <c r="H68" s="6">
        <f t="shared" si="5"/>
        <v>1.1111105357324996E-3</v>
      </c>
      <c r="I68" s="6">
        <f t="shared" si="6"/>
        <v>6710.3402781898276</v>
      </c>
      <c r="J68" s="6">
        <f t="shared" si="7"/>
        <v>1.1111105357324996E-3</v>
      </c>
    </row>
    <row r="69" spans="1:27" x14ac:dyDescent="0.25">
      <c r="A69">
        <v>4196.6833333333334</v>
      </c>
      <c r="B69">
        <v>1</v>
      </c>
      <c r="C69">
        <v>1</v>
      </c>
      <c r="D69">
        <f t="shared" si="2"/>
        <v>4196.7250000085742</v>
      </c>
      <c r="E69">
        <f t="shared" si="2"/>
        <v>4114.1166666644085</v>
      </c>
      <c r="F69" s="6">
        <f t="shared" si="3"/>
        <v>-4.1666675240776385E-2</v>
      </c>
      <c r="G69" s="6">
        <f t="shared" si="4"/>
        <v>82.566666668924881</v>
      </c>
      <c r="H69" s="6">
        <f t="shared" si="5"/>
        <v>1.7361118256203278E-3</v>
      </c>
      <c r="I69" s="6">
        <f t="shared" si="6"/>
        <v>6817.2544448173512</v>
      </c>
      <c r="J69" s="6">
        <f t="shared" si="7"/>
        <v>1.7361118256203278E-3</v>
      </c>
    </row>
    <row r="70" spans="1:27" x14ac:dyDescent="0.25">
      <c r="A70">
        <v>4216.666666666667</v>
      </c>
      <c r="B70">
        <v>0</v>
      </c>
      <c r="C70">
        <v>1</v>
      </c>
      <c r="D70">
        <f t="shared" si="2"/>
        <v>4216.650000008518</v>
      </c>
      <c r="E70">
        <f t="shared" si="2"/>
        <v>4133.3166666646648</v>
      </c>
      <c r="F70" s="6">
        <f t="shared" si="3"/>
        <v>1.6666658149006253E-2</v>
      </c>
      <c r="G70" s="6">
        <f t="shared" si="4"/>
        <v>83.350000002002162</v>
      </c>
      <c r="H70" s="6">
        <f t="shared" si="5"/>
        <v>2.7777749385583654E-4</v>
      </c>
      <c r="I70" s="6">
        <f t="shared" si="6"/>
        <v>6947.2225003337608</v>
      </c>
      <c r="J70" s="6">
        <f t="shared" si="7"/>
        <v>2.7777749385583654E-4</v>
      </c>
    </row>
    <row r="71" spans="1:27" x14ac:dyDescent="0.25">
      <c r="J71" s="6">
        <f>SUM(J63:J70)</f>
        <v>0.25152777777732438</v>
      </c>
    </row>
    <row r="72" spans="1:27" ht="18" x14ac:dyDescent="0.35">
      <c r="A72" t="s">
        <v>27</v>
      </c>
      <c r="D72">
        <v>4226.6125000084903</v>
      </c>
      <c r="E72">
        <v>4142.9166666647934</v>
      </c>
    </row>
    <row r="73" spans="1:27" ht="18" x14ac:dyDescent="0.35">
      <c r="A73" t="s">
        <v>28</v>
      </c>
      <c r="D73">
        <v>19.9249999999438</v>
      </c>
      <c r="E73">
        <v>19.200000000256871</v>
      </c>
    </row>
    <row r="76" spans="1:27" x14ac:dyDescent="0.25">
      <c r="A76" t="s">
        <v>31</v>
      </c>
      <c r="B76" t="s">
        <v>13</v>
      </c>
      <c r="C76" t="s">
        <v>17</v>
      </c>
      <c r="D76" t="s">
        <v>29</v>
      </c>
      <c r="E76" t="s">
        <v>20</v>
      </c>
      <c r="H76" t="s">
        <v>29</v>
      </c>
      <c r="I76" t="s">
        <v>20</v>
      </c>
      <c r="L76" t="s">
        <v>29</v>
      </c>
      <c r="M76" t="s">
        <v>20</v>
      </c>
      <c r="P76" t="s">
        <v>29</v>
      </c>
      <c r="Q76" t="s">
        <v>20</v>
      </c>
      <c r="T76" t="s">
        <v>29</v>
      </c>
      <c r="U76" t="s">
        <v>20</v>
      </c>
      <c r="X76" t="s">
        <v>29</v>
      </c>
      <c r="Y76" t="s">
        <v>20</v>
      </c>
    </row>
    <row r="77" spans="1:27" x14ac:dyDescent="0.25">
      <c r="A77" s="6">
        <v>24941.200000000001</v>
      </c>
      <c r="B77">
        <v>5</v>
      </c>
      <c r="C77">
        <f t="shared" ref="C77:C80" si="8">B77+1</f>
        <v>6</v>
      </c>
      <c r="D77">
        <v>3</v>
      </c>
      <c r="E77">
        <f>2*(E$82-E$83*($D77+0.5))*$C77</f>
        <v>24941.250000242453</v>
      </c>
      <c r="F77" s="6">
        <f>$A77-E77</f>
        <v>-5.0000242452370003E-2</v>
      </c>
      <c r="G77" s="6">
        <f>F77^2</f>
        <v>2.5000242452957832E-3</v>
      </c>
      <c r="H77">
        <v>4</v>
      </c>
      <c r="I77">
        <f>2*(I$82-I$83*($H77+0.5))*$C77</f>
        <v>24941.25000002193</v>
      </c>
      <c r="J77" s="6">
        <f>$A77-I77</f>
        <v>-5.0000021929008653E-2</v>
      </c>
      <c r="K77" s="6">
        <f>J77^2</f>
        <v>2.5000021929013462E-3</v>
      </c>
      <c r="L77">
        <v>5</v>
      </c>
      <c r="M77">
        <f>2*(M$82-M$83*($L77+0.5))*$C77</f>
        <v>24941.249999805121</v>
      </c>
      <c r="N77" s="6">
        <f>$A77-M77</f>
        <v>-4.9999805120023666E-2</v>
      </c>
      <c r="O77" s="6">
        <f>N77^2</f>
        <v>2.4999805120403448E-3</v>
      </c>
      <c r="P77">
        <v>6</v>
      </c>
      <c r="Q77">
        <f>2*(Q$82-Q$83*($P77+0.5))*$C77</f>
        <v>24941.250000184329</v>
      </c>
      <c r="R77" s="6">
        <f>$A77-Q77</f>
        <v>-5.0000184328382602E-2</v>
      </c>
      <c r="S77" s="6">
        <f>R77^2</f>
        <v>2.5000184328722373E-3</v>
      </c>
      <c r="T77">
        <v>7</v>
      </c>
      <c r="U77">
        <f>2*(U$82-U$83*($T77+0.5))*$C77</f>
        <v>24941.250000021639</v>
      </c>
      <c r="V77" s="6">
        <f>$A77-U77</f>
        <v>-5.0000021637970349E-2</v>
      </c>
      <c r="W77" s="6">
        <f>V77^2</f>
        <v>2.5000021637975032E-3</v>
      </c>
      <c r="X77" s="7">
        <v>8</v>
      </c>
      <c r="Y77">
        <f>2*(Y$82-Y$83*($X77+0.5))*$C77</f>
        <v>24941.250000182001</v>
      </c>
      <c r="Z77" s="6">
        <f>$A77-Y77</f>
        <v>-5.0000182000076165E-2</v>
      </c>
      <c r="AA77" s="6">
        <f>Z77^2</f>
        <v>2.5000182000407406E-3</v>
      </c>
    </row>
    <row r="78" spans="1:27" x14ac:dyDescent="0.25">
      <c r="A78" s="6">
        <v>25061</v>
      </c>
      <c r="B78">
        <v>5</v>
      </c>
      <c r="C78">
        <f t="shared" si="8"/>
        <v>6</v>
      </c>
      <c r="D78">
        <v>2</v>
      </c>
      <c r="E78">
        <f t="shared" ref="E78:E80" si="9">2*(E$82-E$83*($D78+0.5))*$C78</f>
        <v>25060.800000242336</v>
      </c>
      <c r="F78" s="6">
        <f t="shared" ref="F78:F80" si="10">$A78-E78</f>
        <v>0.19999975766404532</v>
      </c>
      <c r="G78" s="6">
        <f t="shared" ref="G78:G80" si="11">F78^2</f>
        <v>3.9999903065676856E-2</v>
      </c>
      <c r="H78">
        <v>3</v>
      </c>
      <c r="I78">
        <f t="shared" ref="I78:I80" si="12">2*(I$82-I$83*($H78+0.5))*$C78</f>
        <v>25060.800000007315</v>
      </c>
      <c r="J78" s="6">
        <f t="shared" ref="J78:J80" si="13">$A78-I78</f>
        <v>0.19999999268475221</v>
      </c>
      <c r="K78" s="6">
        <f t="shared" ref="K78:K80" si="14">J78^2</f>
        <v>3.9999997073900936E-2</v>
      </c>
      <c r="L78">
        <v>4</v>
      </c>
      <c r="M78">
        <f t="shared" ref="M78:M80" si="15">2*(M$82-M$83*($L78+0.5))*$C78</f>
        <v>25060.799999935167</v>
      </c>
      <c r="N78" s="6">
        <f t="shared" ref="N78:N80" si="16">$A78-M78</f>
        <v>0.20000006483314792</v>
      </c>
      <c r="O78" s="6">
        <f t="shared" ref="O78:O80" si="17">N78^2</f>
        <v>4.0000025933263371E-2</v>
      </c>
      <c r="P78">
        <v>5</v>
      </c>
      <c r="Q78">
        <f t="shared" ref="Q78:Q80" si="18">2*(Q$82-Q$83*($P78+0.5))*$C78</f>
        <v>25060.800000061427</v>
      </c>
      <c r="R78" s="6">
        <f t="shared" ref="R78:R80" si="19">$A78-Q78</f>
        <v>0.19999993857345544</v>
      </c>
      <c r="S78" s="6">
        <f t="shared" ref="S78:S80" si="20">R78^2</f>
        <v>3.9999975429385951E-2</v>
      </c>
      <c r="T78">
        <v>6</v>
      </c>
      <c r="U78">
        <f t="shared" ref="U78:U80" si="21">2*(U$82-U$83*($T78+0.5))*$C78</f>
        <v>25060.80000000721</v>
      </c>
      <c r="V78" s="6">
        <f t="shared" ref="V78:V80" si="22">$A78-U78</f>
        <v>0.1999999927902536</v>
      </c>
      <c r="W78" s="6">
        <f t="shared" ref="W78:W80" si="23">V78^2</f>
        <v>3.9999997116101492E-2</v>
      </c>
      <c r="X78" s="7">
        <v>7</v>
      </c>
      <c r="Y78">
        <f t="shared" ref="Y78:Y80" si="24">2*(Y$82-Y$83*($X78+0.5))*$C78</f>
        <v>25060.800000060644</v>
      </c>
      <c r="Z78" s="6">
        <f t="shared" ref="Z78:Z80" si="25">$A78-Y78</f>
        <v>0.19999993935562088</v>
      </c>
      <c r="AA78" s="6">
        <f t="shared" ref="AA78:AA80" si="26">Z78^2</f>
        <v>3.9999975742252031E-2</v>
      </c>
    </row>
    <row r="79" spans="1:27" x14ac:dyDescent="0.25">
      <c r="A79" s="6">
        <v>25180.1</v>
      </c>
      <c r="B79">
        <v>5</v>
      </c>
      <c r="C79">
        <f t="shared" si="8"/>
        <v>6</v>
      </c>
      <c r="D79">
        <v>1</v>
      </c>
      <c r="E79">
        <f t="shared" si="9"/>
        <v>25180.350000242208</v>
      </c>
      <c r="F79" s="6">
        <f t="shared" si="10"/>
        <v>-0.25000024220935302</v>
      </c>
      <c r="G79" s="6">
        <f t="shared" si="11"/>
        <v>6.2500121104735171E-2</v>
      </c>
      <c r="H79">
        <v>2</v>
      </c>
      <c r="I79">
        <f t="shared" si="12"/>
        <v>25180.34999999269</v>
      </c>
      <c r="J79" s="6">
        <f t="shared" si="13"/>
        <v>-0.24999999269130058</v>
      </c>
      <c r="K79" s="6">
        <f t="shared" si="14"/>
        <v>6.2499996345650344E-2</v>
      </c>
      <c r="L79">
        <v>3</v>
      </c>
      <c r="M79">
        <f t="shared" si="15"/>
        <v>25180.350000065206</v>
      </c>
      <c r="N79" s="6">
        <f t="shared" si="16"/>
        <v>-0.25000006520713214</v>
      </c>
      <c r="O79" s="6">
        <f t="shared" si="17"/>
        <v>6.2500032603570316E-2</v>
      </c>
      <c r="P79">
        <v>4</v>
      </c>
      <c r="Q79">
        <f t="shared" si="18"/>
        <v>25180.349999938517</v>
      </c>
      <c r="R79" s="6">
        <f t="shared" si="19"/>
        <v>-0.24999993851815816</v>
      </c>
      <c r="S79" s="6">
        <f t="shared" si="20"/>
        <v>6.2499969259082862E-2</v>
      </c>
      <c r="T79">
        <v>5</v>
      </c>
      <c r="U79">
        <f t="shared" si="21"/>
        <v>25180.349999992781</v>
      </c>
      <c r="V79" s="6">
        <f t="shared" si="22"/>
        <v>-0.24999999278225005</v>
      </c>
      <c r="W79" s="6">
        <f t="shared" si="23"/>
        <v>6.2499996391125079E-2</v>
      </c>
      <c r="X79" s="7">
        <v>6</v>
      </c>
      <c r="Y79">
        <f t="shared" si="24"/>
        <v>25180.349999939281</v>
      </c>
      <c r="Z79" s="6">
        <f t="shared" si="25"/>
        <v>-0.24999993928213371</v>
      </c>
      <c r="AA79" s="6">
        <f t="shared" si="26"/>
        <v>6.2499969641070539E-2</v>
      </c>
    </row>
    <row r="80" spans="1:27" x14ac:dyDescent="0.25">
      <c r="A80" s="6">
        <v>25300</v>
      </c>
      <c r="B80">
        <v>5</v>
      </c>
      <c r="C80">
        <f t="shared" si="8"/>
        <v>6</v>
      </c>
      <c r="D80">
        <v>0</v>
      </c>
      <c r="E80">
        <f t="shared" si="9"/>
        <v>25299.900000242087</v>
      </c>
      <c r="F80" s="6">
        <f t="shared" si="10"/>
        <v>9.9999757912883069E-2</v>
      </c>
      <c r="G80" s="6">
        <f t="shared" si="11"/>
        <v>9.9999515826352196E-3</v>
      </c>
      <c r="H80">
        <v>1</v>
      </c>
      <c r="I80">
        <f t="shared" si="12"/>
        <v>25299.899999978072</v>
      </c>
      <c r="J80" s="6">
        <f t="shared" si="13"/>
        <v>0.10000002192828106</v>
      </c>
      <c r="K80" s="6">
        <f t="shared" si="14"/>
        <v>1.0000004385656692E-2</v>
      </c>
      <c r="L80">
        <v>2</v>
      </c>
      <c r="M80">
        <f t="shared" si="15"/>
        <v>25299.900000195252</v>
      </c>
      <c r="N80" s="6">
        <f t="shared" si="16"/>
        <v>9.9999804748222232E-2</v>
      </c>
      <c r="O80" s="6">
        <f t="shared" si="17"/>
        <v>9.9999609496825691E-3</v>
      </c>
      <c r="P80">
        <v>3</v>
      </c>
      <c r="Q80">
        <f t="shared" si="18"/>
        <v>25299.899999815618</v>
      </c>
      <c r="R80" s="6">
        <f t="shared" si="19"/>
        <v>0.10000018438222469</v>
      </c>
      <c r="S80" s="6">
        <f t="shared" si="20"/>
        <v>1.0000036876478935E-2</v>
      </c>
      <c r="T80">
        <v>4</v>
      </c>
      <c r="U80">
        <f t="shared" si="21"/>
        <v>25299.899999978363</v>
      </c>
      <c r="V80" s="6">
        <f t="shared" si="22"/>
        <v>0.10000002163724275</v>
      </c>
      <c r="W80" s="6">
        <f t="shared" si="23"/>
        <v>1.0000004327449019E-2</v>
      </c>
      <c r="X80" s="7">
        <v>5</v>
      </c>
      <c r="Y80">
        <f t="shared" si="24"/>
        <v>25299.899999817928</v>
      </c>
      <c r="Z80" s="6">
        <f t="shared" si="25"/>
        <v>0.10000018207210815</v>
      </c>
      <c r="AA80" s="6">
        <f t="shared" si="26"/>
        <v>1.000003641445478E-2</v>
      </c>
    </row>
    <row r="81" spans="1:27" x14ac:dyDescent="0.25">
      <c r="G81" s="6">
        <f>SUM(G77:G80)</f>
        <v>0.11499999999834304</v>
      </c>
      <c r="K81" s="6">
        <f>SUM(K77:K80)</f>
        <v>0.11499999999810932</v>
      </c>
      <c r="O81" s="6">
        <f>SUM(O77:O80)</f>
        <v>0.1149999999985566</v>
      </c>
      <c r="S81" s="6">
        <f>SUM(S77:S80)</f>
        <v>0.11499999999781998</v>
      </c>
      <c r="W81" s="6">
        <f>SUM(W77:W80)</f>
        <v>0.1149999999984731</v>
      </c>
      <c r="AA81" s="6">
        <f>SUM(AA77:AA80)</f>
        <v>0.11499999999781808</v>
      </c>
    </row>
    <row r="82" spans="1:27" ht="18" x14ac:dyDescent="0.35">
      <c r="A82" t="s">
        <v>33</v>
      </c>
      <c r="E82">
        <v>2113.3062500201686</v>
      </c>
      <c r="I82">
        <v>2123.2687499963449</v>
      </c>
      <c r="M82">
        <v>2133.2312500433632</v>
      </c>
      <c r="Q82">
        <v>2143.1937499487876</v>
      </c>
      <c r="U82">
        <v>2153.1562499927873</v>
      </c>
      <c r="Y82">
        <v>2163.1187499292046</v>
      </c>
    </row>
    <row r="83" spans="1:27" ht="18" x14ac:dyDescent="0.35">
      <c r="A83" t="s">
        <v>34</v>
      </c>
      <c r="E83">
        <v>9.9624999999897046</v>
      </c>
      <c r="I83">
        <v>9.962499998781599</v>
      </c>
      <c r="M83">
        <v>9.9625000108368944</v>
      </c>
      <c r="Q83">
        <v>9.962499989757978</v>
      </c>
      <c r="U83">
        <v>9.9624999987979059</v>
      </c>
      <c r="Y83">
        <v>9.9624999898868136</v>
      </c>
    </row>
    <row r="84" spans="1:27" ht="18" x14ac:dyDescent="0.35">
      <c r="A84" t="s">
        <v>35</v>
      </c>
    </row>
    <row r="85" spans="1:27" ht="18" x14ac:dyDescent="0.35">
      <c r="A85" t="s">
        <v>36</v>
      </c>
    </row>
    <row r="87" spans="1:27" x14ac:dyDescent="0.25">
      <c r="A87" t="s">
        <v>37</v>
      </c>
      <c r="B87" t="s">
        <v>13</v>
      </c>
      <c r="C87" t="s">
        <v>17</v>
      </c>
      <c r="D87" t="s">
        <v>29</v>
      </c>
      <c r="E87" t="s">
        <v>42</v>
      </c>
      <c r="I87" t="s">
        <v>43</v>
      </c>
    </row>
    <row r="88" spans="1:27" x14ac:dyDescent="0.25">
      <c r="A88" s="6">
        <v>24337.9</v>
      </c>
      <c r="B88">
        <v>5</v>
      </c>
      <c r="C88">
        <f t="shared" ref="C88:C91" si="27">B88+1</f>
        <v>6</v>
      </c>
      <c r="D88">
        <v>4</v>
      </c>
      <c r="E88">
        <f>2*(E$93-E$94*($D88+0.5))*$C88</f>
        <v>24339.100000971473</v>
      </c>
      <c r="F88" s="6">
        <f>$A88-E88</f>
        <v>-1.2000009714720363</v>
      </c>
      <c r="G88" s="6">
        <f>F88^2</f>
        <v>1.4400023315338308</v>
      </c>
      <c r="I88">
        <f>2*(I$93-I$94*($D88+0.5)+I$95*($D88+0.5)^2)*$C88</f>
        <v>24337.895454558555</v>
      </c>
      <c r="J88" s="6">
        <f>$A88-I88</f>
        <v>4.5454414466803428E-3</v>
      </c>
      <c r="K88" s="6">
        <f>J88^2</f>
        <v>2.0661037945199487E-5</v>
      </c>
    </row>
    <row r="89" spans="1:27" x14ac:dyDescent="0.25">
      <c r="A89" s="6">
        <v>24571.4</v>
      </c>
      <c r="B89">
        <v>5</v>
      </c>
      <c r="C89">
        <f t="shared" si="27"/>
        <v>6</v>
      </c>
      <c r="D89">
        <v>2</v>
      </c>
      <c r="E89">
        <f t="shared" ref="E89:E91" si="28">2*(E$93-E$94*($D89+0.5))*$C89</f>
        <v>24569.500000114822</v>
      </c>
      <c r="F89" s="6">
        <f t="shared" ref="F89:F91" si="29">$A89-E89</f>
        <v>1.8999998851795681</v>
      </c>
      <c r="G89" s="6">
        <f t="shared" ref="G89:G91" si="30">F89^2</f>
        <v>3.6099995636823721</v>
      </c>
      <c r="I89">
        <f t="shared" ref="I89:I91" si="31">2*(I$93-I$94*($D89+0.5)+I$95*($D89+0.5)^2)*$C89</f>
        <v>24571.427272782392</v>
      </c>
      <c r="J89" s="6">
        <f t="shared" ref="J89:J91" si="32">$A89-I89</f>
        <v>-2.7272782390355133E-2</v>
      </c>
      <c r="K89" s="6">
        <f t="shared" ref="K89:K91" si="33">J89^2</f>
        <v>7.4380465931166498E-4</v>
      </c>
    </row>
    <row r="90" spans="1:27" x14ac:dyDescent="0.25">
      <c r="A90" s="6">
        <v>24685.7</v>
      </c>
      <c r="B90">
        <v>5</v>
      </c>
      <c r="C90">
        <f t="shared" si="27"/>
        <v>6</v>
      </c>
      <c r="D90">
        <v>1</v>
      </c>
      <c r="E90">
        <f t="shared" si="28"/>
        <v>24684.699999686498</v>
      </c>
      <c r="F90" s="6">
        <f t="shared" si="29"/>
        <v>1.0000003135028237</v>
      </c>
      <c r="G90" s="6">
        <f t="shared" si="30"/>
        <v>1.0000006270057458</v>
      </c>
      <c r="I90">
        <f t="shared" si="31"/>
        <v>24685.663636492129</v>
      </c>
      <c r="J90" s="6">
        <f t="shared" si="32"/>
        <v>3.6363507872010814E-2</v>
      </c>
      <c r="K90" s="6">
        <f t="shared" si="33"/>
        <v>1.3223047047577925E-3</v>
      </c>
    </row>
    <row r="91" spans="1:27" x14ac:dyDescent="0.25">
      <c r="A91" s="6">
        <v>24798.2</v>
      </c>
      <c r="B91">
        <v>5</v>
      </c>
      <c r="C91">
        <f t="shared" si="27"/>
        <v>6</v>
      </c>
      <c r="D91">
        <v>0</v>
      </c>
      <c r="E91">
        <f t="shared" si="28"/>
        <v>24799.899999258167</v>
      </c>
      <c r="F91" s="6">
        <f t="shared" si="29"/>
        <v>-1.6999992581659171</v>
      </c>
      <c r="G91" s="6">
        <f t="shared" si="30"/>
        <v>2.8899974777646684</v>
      </c>
      <c r="I91">
        <f t="shared" si="31"/>
        <v>24798.213636600398</v>
      </c>
      <c r="J91" s="6">
        <f t="shared" si="32"/>
        <v>-1.3636600397148868E-2</v>
      </c>
      <c r="K91" s="6">
        <f t="shared" si="33"/>
        <v>1.8595687039152066E-4</v>
      </c>
    </row>
    <row r="92" spans="1:27" x14ac:dyDescent="0.25">
      <c r="G92" s="6">
        <f>SUM(G88:G91)</f>
        <v>8.9399999999866182</v>
      </c>
      <c r="K92" s="6">
        <f>SUM(K88:K91)</f>
        <v>2.2727272724061775E-3</v>
      </c>
    </row>
    <row r="93" spans="1:27" ht="18" x14ac:dyDescent="0.35">
      <c r="A93" t="s">
        <v>33</v>
      </c>
      <c r="E93">
        <v>2071.4583332536672</v>
      </c>
      <c r="I93">
        <v>2071.1546875253325</v>
      </c>
    </row>
    <row r="94" spans="1:27" ht="18" x14ac:dyDescent="0.35">
      <c r="A94" t="s">
        <v>34</v>
      </c>
      <c r="E94">
        <v>9.5999999643061589</v>
      </c>
      <c r="I94">
        <v>9.2386363755677845</v>
      </c>
    </row>
    <row r="95" spans="1:27" ht="18" x14ac:dyDescent="0.35">
      <c r="A95" t="s">
        <v>35</v>
      </c>
      <c r="I95">
        <v>-7.0265150060795409E-2</v>
      </c>
    </row>
    <row r="96" spans="1:27" ht="18" x14ac:dyDescent="0.35">
      <c r="A96" t="s">
        <v>36</v>
      </c>
    </row>
    <row r="98" spans="1:25" ht="18" x14ac:dyDescent="0.35">
      <c r="A98" t="s">
        <v>38</v>
      </c>
      <c r="E98">
        <f>E82/$E93</f>
        <v>1.0202021523168996</v>
      </c>
      <c r="I98">
        <f>I82/$E93</f>
        <v>1.0250115659634333</v>
      </c>
      <c r="M98">
        <f>M82/$E93</f>
        <v>1.0298209796441662</v>
      </c>
      <c r="Q98">
        <f>Q82/$E93</f>
        <v>1.0346303932565444</v>
      </c>
      <c r="U98">
        <f>U82/$E93</f>
        <v>1.0394398069358199</v>
      </c>
      <c r="Y98" s="7">
        <f>Y82/$E93</f>
        <v>1.0442492205631599</v>
      </c>
    </row>
    <row r="99" spans="1:25" x14ac:dyDescent="0.25">
      <c r="A99" t="s">
        <v>39</v>
      </c>
      <c r="E99">
        <f>B9/B8</f>
        <v>1.0446817498399901</v>
      </c>
      <c r="I99">
        <v>1.0446817498399901</v>
      </c>
      <c r="M99">
        <v>1.0446817498399901</v>
      </c>
      <c r="Q99">
        <v>1.0446817498399901</v>
      </c>
      <c r="U99">
        <v>1.0446817498399901</v>
      </c>
      <c r="Y99" s="7">
        <v>1.0446817498399901</v>
      </c>
    </row>
    <row r="101" spans="1:25" s="7" customFormat="1" x14ac:dyDescent="0.25">
      <c r="A101" s="7" t="s">
        <v>45</v>
      </c>
    </row>
    <row r="103" spans="1:25" s="7" customFormat="1" x14ac:dyDescent="0.25">
      <c r="A103" s="7" t="s">
        <v>46</v>
      </c>
    </row>
  </sheetData>
  <sortState ref="A11:C18">
    <sortCondition ref="A11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13"/>
  <sheetViews>
    <sheetView topLeftCell="A46" workbookViewId="0">
      <selection activeCell="A110" sqref="A110:XFD110"/>
    </sheetView>
  </sheetViews>
  <sheetFormatPr defaultRowHeight="15" x14ac:dyDescent="0.25"/>
  <cols>
    <col min="1" max="1" width="9.5703125" bestFit="1" customWidth="1"/>
    <col min="2" max="2" width="15.140625" customWidth="1"/>
    <col min="3" max="3" width="12.140625" bestFit="1" customWidth="1"/>
    <col min="4" max="4" width="13.7109375" bestFit="1" customWidth="1"/>
    <col min="5" max="5" width="11.5703125" bestFit="1" customWidth="1"/>
    <col min="9" max="9" width="11.85546875" customWidth="1"/>
    <col min="10" max="10" width="10.5703125" bestFit="1" customWidth="1"/>
    <col min="14" max="14" width="12" bestFit="1" customWidth="1"/>
  </cols>
  <sheetData>
    <row r="1" spans="1:5" x14ac:dyDescent="0.25">
      <c r="A1" t="s">
        <v>9</v>
      </c>
    </row>
    <row r="3" spans="1:5" ht="17.25" x14ac:dyDescent="0.25">
      <c r="A3" t="s">
        <v>7</v>
      </c>
      <c r="B3" t="s">
        <v>6</v>
      </c>
    </row>
    <row r="4" spans="1:5" x14ac:dyDescent="0.25">
      <c r="B4" t="s">
        <v>1</v>
      </c>
      <c r="C4" t="s">
        <v>47</v>
      </c>
      <c r="D4" t="s">
        <v>2</v>
      </c>
      <c r="E4" t="s">
        <v>3</v>
      </c>
    </row>
    <row r="5" spans="1:5" x14ac:dyDescent="0.25">
      <c r="A5" t="s">
        <v>8</v>
      </c>
      <c r="B5" s="2">
        <v>132.90545193299999</v>
      </c>
      <c r="C5" s="3">
        <v>2.4E-8</v>
      </c>
      <c r="D5" s="4">
        <v>100</v>
      </c>
      <c r="E5" s="5">
        <v>3.5</v>
      </c>
    </row>
    <row r="6" spans="1:5" x14ac:dyDescent="0.25">
      <c r="A6" t="s">
        <v>4</v>
      </c>
      <c r="B6" s="2">
        <v>34.968852720999998</v>
      </c>
      <c r="C6" s="3">
        <v>6.8999999999999996E-8</v>
      </c>
      <c r="D6" s="4">
        <v>75.760000000000005</v>
      </c>
      <c r="E6" s="5">
        <v>2.5</v>
      </c>
    </row>
    <row r="7" spans="1:5" x14ac:dyDescent="0.25">
      <c r="A7" t="s">
        <v>5</v>
      </c>
      <c r="B7" s="2">
        <v>36.965902589999999</v>
      </c>
      <c r="C7" s="3">
        <v>4.9999999999999998E-8</v>
      </c>
      <c r="D7" s="4">
        <v>24.24</v>
      </c>
      <c r="E7" s="5">
        <v>2.5</v>
      </c>
    </row>
    <row r="8" spans="1:5" x14ac:dyDescent="0.25">
      <c r="B8" s="1">
        <f>B5*B6/(B5+B6)</f>
        <v>27.684708413487883</v>
      </c>
    </row>
    <row r="9" spans="1:5" x14ac:dyDescent="0.25">
      <c r="B9" s="1">
        <f>B5*B7/(B5+B7)</f>
        <v>28.921709629212415</v>
      </c>
    </row>
    <row r="10" spans="1:5" x14ac:dyDescent="0.25">
      <c r="B10" s="1"/>
    </row>
    <row r="11" spans="1:5" s="7" customFormat="1" x14ac:dyDescent="0.25">
      <c r="A11" s="7" t="s">
        <v>48</v>
      </c>
      <c r="B11" s="8"/>
    </row>
    <row r="12" spans="1:5" x14ac:dyDescent="0.25">
      <c r="B12" s="1"/>
    </row>
    <row r="13" spans="1:5" x14ac:dyDescent="0.25">
      <c r="A13" t="s">
        <v>0</v>
      </c>
      <c r="B13" t="s">
        <v>47</v>
      </c>
    </row>
    <row r="14" spans="1:5" x14ac:dyDescent="0.25">
      <c r="A14" s="6">
        <v>24541.4</v>
      </c>
      <c r="B14">
        <v>0.5</v>
      </c>
      <c r="C14">
        <v>1</v>
      </c>
    </row>
    <row r="15" spans="1:5" x14ac:dyDescent="0.25">
      <c r="A15" s="6">
        <v>24654.86</v>
      </c>
      <c r="B15">
        <v>0.3</v>
      </c>
      <c r="C15">
        <v>1</v>
      </c>
    </row>
    <row r="16" spans="1:5" x14ac:dyDescent="0.25">
      <c r="A16" s="6">
        <v>24767.86</v>
      </c>
      <c r="B16">
        <v>0.1</v>
      </c>
      <c r="C16">
        <v>1</v>
      </c>
    </row>
    <row r="17" spans="1:3" x14ac:dyDescent="0.25">
      <c r="A17" s="6">
        <v>24911.200000000001</v>
      </c>
      <c r="B17">
        <v>0.6</v>
      </c>
      <c r="C17">
        <v>1</v>
      </c>
    </row>
    <row r="18" spans="1:3" x14ac:dyDescent="0.25">
      <c r="A18" s="6">
        <v>25031</v>
      </c>
      <c r="B18">
        <v>0.6</v>
      </c>
      <c r="C18">
        <v>1</v>
      </c>
    </row>
    <row r="19" spans="1:3" x14ac:dyDescent="0.25">
      <c r="A19" s="6">
        <v>25150.1</v>
      </c>
      <c r="B19">
        <v>0.6</v>
      </c>
      <c r="C19">
        <v>1</v>
      </c>
    </row>
    <row r="20" spans="1:3" x14ac:dyDescent="0.25">
      <c r="A20" s="6">
        <v>25270</v>
      </c>
      <c r="B20">
        <v>0.6</v>
      </c>
      <c r="C20">
        <v>1</v>
      </c>
    </row>
    <row r="21" spans="1:3" x14ac:dyDescent="0.25">
      <c r="A21" s="6">
        <v>25390.36</v>
      </c>
      <c r="B21">
        <v>0.4</v>
      </c>
      <c r="C21">
        <v>1</v>
      </c>
    </row>
    <row r="22" spans="1:3" x14ac:dyDescent="0.25">
      <c r="A22" s="6">
        <v>25511.25</v>
      </c>
      <c r="B22">
        <v>0.2</v>
      </c>
      <c r="C22">
        <v>1</v>
      </c>
    </row>
    <row r="23" spans="1:3" x14ac:dyDescent="0.25">
      <c r="A23" s="6">
        <v>25631.58</v>
      </c>
      <c r="B23">
        <v>0.2</v>
      </c>
      <c r="C23">
        <v>1</v>
      </c>
    </row>
    <row r="24" spans="1:3" x14ac:dyDescent="0.25">
      <c r="A24" s="6">
        <v>25752.16</v>
      </c>
      <c r="B24">
        <v>0.2</v>
      </c>
      <c r="C24">
        <v>1</v>
      </c>
    </row>
    <row r="25" spans="1:3" x14ac:dyDescent="0.25">
      <c r="A25" s="6">
        <v>25873.11</v>
      </c>
      <c r="B25">
        <v>0.1</v>
      </c>
      <c r="C25">
        <v>1</v>
      </c>
    </row>
    <row r="26" spans="1:3" x14ac:dyDescent="0.25">
      <c r="A26" s="6"/>
    </row>
    <row r="27" spans="1:3" x14ac:dyDescent="0.25">
      <c r="A27" s="6"/>
    </row>
    <row r="28" spans="1:3" x14ac:dyDescent="0.25">
      <c r="A28" s="6" t="s">
        <v>12</v>
      </c>
      <c r="B28" t="s">
        <v>13</v>
      </c>
    </row>
    <row r="29" spans="1:3" x14ac:dyDescent="0.25">
      <c r="A29" s="6">
        <f>25873/4050</f>
        <v>6.3883950617283949</v>
      </c>
      <c r="B29">
        <v>5</v>
      </c>
    </row>
    <row r="30" spans="1:3" x14ac:dyDescent="0.25">
      <c r="A30" s="6"/>
    </row>
    <row r="31" spans="1:3" x14ac:dyDescent="0.25">
      <c r="A31" s="6" t="s">
        <v>14</v>
      </c>
    </row>
    <row r="32" spans="1:3" x14ac:dyDescent="0.25">
      <c r="A32" s="6"/>
    </row>
    <row r="33" spans="1:6" x14ac:dyDescent="0.25">
      <c r="A33" s="6"/>
    </row>
    <row r="34" spans="1:6" x14ac:dyDescent="0.25">
      <c r="A34" s="6"/>
    </row>
    <row r="36" spans="1:6" s="7" customFormat="1" x14ac:dyDescent="0.25">
      <c r="A36" s="7" t="s">
        <v>49</v>
      </c>
    </row>
    <row r="38" spans="1:6" x14ac:dyDescent="0.25">
      <c r="B38" t="s">
        <v>13</v>
      </c>
      <c r="C38" t="s">
        <v>17</v>
      </c>
      <c r="D38" t="s">
        <v>11</v>
      </c>
    </row>
    <row r="39" spans="1:6" x14ac:dyDescent="0.25">
      <c r="A39" s="6">
        <v>24541.4</v>
      </c>
      <c r="B39">
        <v>5</v>
      </c>
      <c r="C39">
        <f>B39+1</f>
        <v>6</v>
      </c>
      <c r="D39">
        <f>$A39/$C39</f>
        <v>4090.2333333333336</v>
      </c>
      <c r="E39">
        <v>0</v>
      </c>
      <c r="F39">
        <v>2</v>
      </c>
    </row>
    <row r="40" spans="1:6" x14ac:dyDescent="0.25">
      <c r="A40" s="6">
        <v>24654.86</v>
      </c>
      <c r="B40">
        <v>5</v>
      </c>
      <c r="C40">
        <f t="shared" ref="C40:C50" si="0">B40+1</f>
        <v>6</v>
      </c>
      <c r="D40">
        <f t="shared" ref="D40:D50" si="1">$A40/$C40</f>
        <v>4109.1433333333334</v>
      </c>
      <c r="E40">
        <v>0</v>
      </c>
      <c r="F40">
        <v>2</v>
      </c>
    </row>
    <row r="41" spans="1:6" x14ac:dyDescent="0.25">
      <c r="A41" s="6">
        <v>24767.86</v>
      </c>
      <c r="B41">
        <v>5</v>
      </c>
      <c r="C41">
        <f t="shared" si="0"/>
        <v>6</v>
      </c>
      <c r="D41">
        <f t="shared" si="1"/>
        <v>4127.9766666666665</v>
      </c>
      <c r="E41">
        <v>0</v>
      </c>
      <c r="F41">
        <v>2</v>
      </c>
    </row>
    <row r="42" spans="1:6" x14ac:dyDescent="0.25">
      <c r="A42" s="6">
        <v>24911.200000000001</v>
      </c>
      <c r="B42">
        <v>5</v>
      </c>
      <c r="C42">
        <f t="shared" si="0"/>
        <v>6</v>
      </c>
      <c r="D42">
        <f t="shared" si="1"/>
        <v>4151.8666666666668</v>
      </c>
      <c r="E42">
        <v>0</v>
      </c>
      <c r="F42">
        <v>1</v>
      </c>
    </row>
    <row r="43" spans="1:6" x14ac:dyDescent="0.25">
      <c r="A43" s="6">
        <v>25031</v>
      </c>
      <c r="B43">
        <v>5</v>
      </c>
      <c r="C43">
        <f t="shared" si="0"/>
        <v>6</v>
      </c>
      <c r="D43">
        <f t="shared" si="1"/>
        <v>4171.833333333333</v>
      </c>
      <c r="E43">
        <v>0</v>
      </c>
      <c r="F43">
        <v>1</v>
      </c>
    </row>
    <row r="44" spans="1:6" x14ac:dyDescent="0.25">
      <c r="A44" s="6">
        <v>25150.1</v>
      </c>
      <c r="B44">
        <v>5</v>
      </c>
      <c r="C44">
        <f t="shared" si="0"/>
        <v>6</v>
      </c>
      <c r="D44">
        <f t="shared" si="1"/>
        <v>4191.6833333333334</v>
      </c>
      <c r="E44">
        <v>0</v>
      </c>
      <c r="F44">
        <v>1</v>
      </c>
    </row>
    <row r="45" spans="1:6" x14ac:dyDescent="0.25">
      <c r="A45" s="6">
        <v>25270</v>
      </c>
      <c r="B45">
        <v>5</v>
      </c>
      <c r="C45">
        <f t="shared" si="0"/>
        <v>6</v>
      </c>
      <c r="D45">
        <f t="shared" si="1"/>
        <v>4211.666666666667</v>
      </c>
      <c r="E45">
        <v>0</v>
      </c>
      <c r="F45">
        <v>1</v>
      </c>
    </row>
    <row r="46" spans="1:6" x14ac:dyDescent="0.25">
      <c r="A46" s="6">
        <v>25390.36</v>
      </c>
      <c r="B46">
        <v>5</v>
      </c>
      <c r="C46">
        <f t="shared" si="0"/>
        <v>6</v>
      </c>
      <c r="D46">
        <f t="shared" si="1"/>
        <v>4231.7266666666665</v>
      </c>
      <c r="E46">
        <v>0</v>
      </c>
      <c r="F46">
        <v>1</v>
      </c>
    </row>
    <row r="47" spans="1:6" x14ac:dyDescent="0.25">
      <c r="A47" s="6">
        <v>25511.25</v>
      </c>
      <c r="B47">
        <v>5</v>
      </c>
      <c r="C47">
        <f t="shared" si="0"/>
        <v>6</v>
      </c>
      <c r="D47">
        <f t="shared" si="1"/>
        <v>4251.875</v>
      </c>
      <c r="E47">
        <v>0</v>
      </c>
      <c r="F47">
        <v>1</v>
      </c>
    </row>
    <row r="48" spans="1:6" x14ac:dyDescent="0.25">
      <c r="A48" s="6">
        <v>25631.58</v>
      </c>
      <c r="B48">
        <v>5</v>
      </c>
      <c r="C48">
        <f t="shared" si="0"/>
        <v>6</v>
      </c>
      <c r="D48">
        <f t="shared" si="1"/>
        <v>4271.93</v>
      </c>
      <c r="E48">
        <v>0</v>
      </c>
      <c r="F48">
        <v>1</v>
      </c>
    </row>
    <row r="49" spans="1:6" x14ac:dyDescent="0.25">
      <c r="A49" s="6">
        <v>25752.16</v>
      </c>
      <c r="B49">
        <v>5</v>
      </c>
      <c r="C49">
        <f t="shared" si="0"/>
        <v>6</v>
      </c>
      <c r="D49">
        <f t="shared" si="1"/>
        <v>4292.0266666666666</v>
      </c>
      <c r="E49">
        <v>0</v>
      </c>
      <c r="F49">
        <v>1</v>
      </c>
    </row>
    <row r="50" spans="1:6" x14ac:dyDescent="0.25">
      <c r="A50" s="6">
        <v>25873.11</v>
      </c>
      <c r="B50">
        <v>5</v>
      </c>
      <c r="C50">
        <f t="shared" si="0"/>
        <v>6</v>
      </c>
      <c r="D50">
        <f t="shared" si="1"/>
        <v>4312.1850000000004</v>
      </c>
      <c r="E50">
        <v>0</v>
      </c>
      <c r="F50">
        <v>1</v>
      </c>
    </row>
    <row r="52" spans="1:6" x14ac:dyDescent="0.25">
      <c r="A52" s="6" t="s">
        <v>40</v>
      </c>
    </row>
    <row r="63" spans="1:6" s="7" customFormat="1" x14ac:dyDescent="0.25">
      <c r="A63" s="7" t="s">
        <v>50</v>
      </c>
    </row>
    <row r="65" spans="1:10" x14ac:dyDescent="0.25">
      <c r="B65" t="s">
        <v>29</v>
      </c>
      <c r="C65" t="s">
        <v>19</v>
      </c>
      <c r="D65" t="s">
        <v>20</v>
      </c>
      <c r="E65" t="s">
        <v>21</v>
      </c>
      <c r="F65" t="s">
        <v>22</v>
      </c>
      <c r="G65" t="s">
        <v>23</v>
      </c>
      <c r="H65" t="s">
        <v>24</v>
      </c>
      <c r="I65" t="s">
        <v>25</v>
      </c>
      <c r="J65" t="s">
        <v>26</v>
      </c>
    </row>
    <row r="66" spans="1:10" x14ac:dyDescent="0.25">
      <c r="A66">
        <v>4090.2333333333336</v>
      </c>
      <c r="B66">
        <v>2</v>
      </c>
      <c r="C66">
        <v>2</v>
      </c>
      <c r="D66">
        <f>D$79-D$80*($B66+0.5)</f>
        <v>4271.9510926485164</v>
      </c>
      <c r="E66">
        <f>E$79-E$80*($B66+0.5)</f>
        <v>4090.2461111017678</v>
      </c>
      <c r="F66" s="6">
        <f>$A66-D66</f>
        <v>-181.71775931518278</v>
      </c>
      <c r="G66" s="6">
        <f>$A66-E66</f>
        <v>-1.2777768434261816E-2</v>
      </c>
      <c r="H66" s="6">
        <f>F66^2</f>
        <v>33021.344050530693</v>
      </c>
      <c r="I66" s="6">
        <f>G66^2</f>
        <v>1.6327136615961764E-4</v>
      </c>
      <c r="J66" s="6">
        <f>MIN(H66:I66)</f>
        <v>1.6327136615961764E-4</v>
      </c>
    </row>
    <row r="67" spans="1:10" x14ac:dyDescent="0.25">
      <c r="A67">
        <v>4109.1433333333334</v>
      </c>
      <c r="B67">
        <v>1</v>
      </c>
      <c r="C67">
        <v>2</v>
      </c>
      <c r="D67">
        <f t="shared" ref="D67:E77" si="2">D$79-D$80*($B67+0.5)</f>
        <v>4291.9936759313323</v>
      </c>
      <c r="E67">
        <f t="shared" si="2"/>
        <v>4109.1177778132014</v>
      </c>
      <c r="F67" s="6">
        <f t="shared" ref="F67:F77" si="3">$A67-D67</f>
        <v>-182.85034259799886</v>
      </c>
      <c r="G67" s="6">
        <f t="shared" ref="G67:G77" si="4">$A67-E67</f>
        <v>2.555552013200213E-2</v>
      </c>
      <c r="H67" s="6">
        <f t="shared" ref="H67:H77" si="5">F67^2</f>
        <v>33434.247788205554</v>
      </c>
      <c r="I67" s="6">
        <f t="shared" ref="I67:I77" si="6">G67^2</f>
        <v>6.5308460921716615E-4</v>
      </c>
      <c r="J67" s="6">
        <f t="shared" ref="J67:J77" si="7">MIN(H67:I67)</f>
        <v>6.5308460921716615E-4</v>
      </c>
    </row>
    <row r="68" spans="1:10" x14ac:dyDescent="0.25">
      <c r="A68">
        <v>4127.9766666666665</v>
      </c>
      <c r="B68">
        <v>0</v>
      </c>
      <c r="C68">
        <v>2</v>
      </c>
      <c r="D68">
        <f t="shared" si="2"/>
        <v>4312.0362592141482</v>
      </c>
      <c r="E68">
        <f t="shared" si="2"/>
        <v>4127.9894445246355</v>
      </c>
      <c r="F68" s="6">
        <f t="shared" si="3"/>
        <v>-184.05959254748177</v>
      </c>
      <c r="G68" s="6">
        <f t="shared" si="4"/>
        <v>-1.2777857969012985E-2</v>
      </c>
      <c r="H68" s="6">
        <f t="shared" si="5"/>
        <v>33877.933608745006</v>
      </c>
      <c r="I68" s="6">
        <f t="shared" si="6"/>
        <v>1.6327365427626863E-4</v>
      </c>
      <c r="J68" s="6">
        <f t="shared" si="7"/>
        <v>1.6327365427626863E-4</v>
      </c>
    </row>
    <row r="69" spans="1:10" x14ac:dyDescent="0.25">
      <c r="A69">
        <v>4151.8666666666668</v>
      </c>
      <c r="B69">
        <v>8</v>
      </c>
      <c r="C69">
        <v>1</v>
      </c>
      <c r="D69">
        <f t="shared" si="2"/>
        <v>4151.6955929516216</v>
      </c>
      <c r="E69">
        <f t="shared" si="2"/>
        <v>3977.0161108331654</v>
      </c>
      <c r="F69" s="6">
        <f t="shared" si="3"/>
        <v>0.17107371504516777</v>
      </c>
      <c r="G69" s="6">
        <f t="shared" si="4"/>
        <v>174.8505558335014</v>
      </c>
      <c r="H69" s="6">
        <f t="shared" si="5"/>
        <v>2.9266215979355262E-2</v>
      </c>
      <c r="I69" s="6">
        <f t="shared" si="6"/>
        <v>30572.71687528439</v>
      </c>
      <c r="J69" s="6">
        <f t="shared" si="7"/>
        <v>2.9266215979355262E-2</v>
      </c>
    </row>
    <row r="70" spans="1:10" x14ac:dyDescent="0.25">
      <c r="A70">
        <v>4171.833333333333</v>
      </c>
      <c r="B70">
        <v>7</v>
      </c>
      <c r="C70">
        <v>1</v>
      </c>
      <c r="D70">
        <f t="shared" si="2"/>
        <v>4171.7381762344376</v>
      </c>
      <c r="E70">
        <f t="shared" si="2"/>
        <v>3995.887777544599</v>
      </c>
      <c r="F70" s="6">
        <f t="shared" si="3"/>
        <v>9.5157098895469971E-2</v>
      </c>
      <c r="G70" s="6">
        <f t="shared" si="4"/>
        <v>175.94555578873405</v>
      </c>
      <c r="H70" s="6">
        <f t="shared" si="5"/>
        <v>9.0548734702022519E-3</v>
      </c>
      <c r="I70" s="6">
        <f t="shared" si="6"/>
        <v>30956.838601806528</v>
      </c>
      <c r="J70" s="6">
        <f t="shared" si="7"/>
        <v>9.0548734702022519E-3</v>
      </c>
    </row>
    <row r="71" spans="1:10" x14ac:dyDescent="0.25">
      <c r="A71">
        <v>4191.6833333333334</v>
      </c>
      <c r="B71">
        <v>6</v>
      </c>
      <c r="C71">
        <v>1</v>
      </c>
      <c r="D71">
        <f t="shared" si="2"/>
        <v>4191.7807595172535</v>
      </c>
      <c r="E71">
        <f t="shared" si="2"/>
        <v>4014.7594442560326</v>
      </c>
      <c r="F71" s="6">
        <f t="shared" si="3"/>
        <v>-9.7426183920106268E-2</v>
      </c>
      <c r="G71" s="6">
        <f t="shared" si="4"/>
        <v>176.92388907730083</v>
      </c>
      <c r="H71" s="6">
        <f t="shared" si="5"/>
        <v>9.4918613132343732E-3</v>
      </c>
      <c r="I71" s="6">
        <f t="shared" si="6"/>
        <v>31302.062526237049</v>
      </c>
      <c r="J71" s="6">
        <f t="shared" si="7"/>
        <v>9.4918613132343732E-3</v>
      </c>
    </row>
    <row r="72" spans="1:10" x14ac:dyDescent="0.25">
      <c r="A72">
        <v>4211.666666666667</v>
      </c>
      <c r="B72">
        <v>5</v>
      </c>
      <c r="C72">
        <v>1</v>
      </c>
      <c r="D72">
        <f t="shared" si="2"/>
        <v>4211.8233428000685</v>
      </c>
      <c r="E72">
        <f t="shared" si="2"/>
        <v>4033.6311109674666</v>
      </c>
      <c r="F72" s="6">
        <f t="shared" si="3"/>
        <v>-0.15667613340156095</v>
      </c>
      <c r="G72" s="6">
        <f t="shared" si="4"/>
        <v>178.03555569920036</v>
      </c>
      <c r="H72" s="6">
        <f t="shared" si="5"/>
        <v>2.454741077766372E-2</v>
      </c>
      <c r="I72" s="6">
        <f t="shared" si="6"/>
        <v>31696.659093123075</v>
      </c>
      <c r="J72" s="6">
        <f t="shared" si="7"/>
        <v>2.454741077766372E-2</v>
      </c>
    </row>
    <row r="73" spans="1:10" x14ac:dyDescent="0.25">
      <c r="A73">
        <v>4231.7266666666665</v>
      </c>
      <c r="B73">
        <v>4</v>
      </c>
      <c r="C73">
        <v>1</v>
      </c>
      <c r="D73">
        <f t="shared" si="2"/>
        <v>4231.8659260828845</v>
      </c>
      <c r="E73">
        <f t="shared" si="2"/>
        <v>4052.5027776789002</v>
      </c>
      <c r="F73" s="6">
        <f t="shared" si="3"/>
        <v>-0.1392594162180103</v>
      </c>
      <c r="G73" s="6">
        <f t="shared" si="4"/>
        <v>179.22388898776626</v>
      </c>
      <c r="H73" s="6">
        <f t="shared" si="5"/>
        <v>1.9393185005381029E-2</v>
      </c>
      <c r="I73" s="6">
        <f t="shared" si="6"/>
        <v>32121.202383899163</v>
      </c>
      <c r="J73" s="6">
        <f t="shared" si="7"/>
        <v>1.9393185005381029E-2</v>
      </c>
    </row>
    <row r="74" spans="1:10" x14ac:dyDescent="0.25">
      <c r="A74">
        <v>4251.875</v>
      </c>
      <c r="B74">
        <v>3</v>
      </c>
      <c r="C74">
        <v>1</v>
      </c>
      <c r="D74">
        <f t="shared" si="2"/>
        <v>4251.9085093657004</v>
      </c>
      <c r="E74">
        <f t="shared" si="2"/>
        <v>4071.3744443903338</v>
      </c>
      <c r="F74" s="6">
        <f t="shared" si="3"/>
        <v>-3.3509365700410854E-2</v>
      </c>
      <c r="G74" s="6">
        <f t="shared" si="4"/>
        <v>180.50055560966621</v>
      </c>
      <c r="H74" s="6">
        <f t="shared" si="5"/>
        <v>1.1228775896438715E-3</v>
      </c>
      <c r="I74" s="6">
        <f t="shared" si="6"/>
        <v>32580.450575398205</v>
      </c>
      <c r="J74" s="6">
        <f t="shared" si="7"/>
        <v>1.1228775896438715E-3</v>
      </c>
    </row>
    <row r="75" spans="1:10" x14ac:dyDescent="0.25">
      <c r="A75">
        <v>4271.93</v>
      </c>
      <c r="B75">
        <v>2</v>
      </c>
      <c r="C75">
        <v>1</v>
      </c>
      <c r="D75">
        <f t="shared" si="2"/>
        <v>4271.9510926485164</v>
      </c>
      <c r="E75">
        <f t="shared" si="2"/>
        <v>4090.2461111017678</v>
      </c>
      <c r="F75" s="6">
        <f t="shared" si="3"/>
        <v>-2.1092648516059853E-2</v>
      </c>
      <c r="G75" s="6">
        <f t="shared" si="4"/>
        <v>181.68388889823245</v>
      </c>
      <c r="H75" s="6">
        <f t="shared" si="5"/>
        <v>4.4489982142204194E-4</v>
      </c>
      <c r="I75" s="6">
        <f t="shared" si="6"/>
        <v>33009.035485185275</v>
      </c>
      <c r="J75" s="6">
        <f t="shared" si="7"/>
        <v>4.4489982142204194E-4</v>
      </c>
    </row>
    <row r="76" spans="1:10" x14ac:dyDescent="0.25">
      <c r="A76">
        <v>4292.0266666666666</v>
      </c>
      <c r="B76">
        <v>1</v>
      </c>
      <c r="C76">
        <v>1</v>
      </c>
      <c r="D76">
        <f t="shared" si="2"/>
        <v>4291.9936759313323</v>
      </c>
      <c r="E76">
        <f t="shared" si="2"/>
        <v>4109.1177778132014</v>
      </c>
      <c r="F76" s="6">
        <f t="shared" si="3"/>
        <v>3.2990735334351484E-2</v>
      </c>
      <c r="G76" s="6">
        <f t="shared" si="4"/>
        <v>182.90888885346521</v>
      </c>
      <c r="H76" s="6">
        <f t="shared" si="5"/>
        <v>1.0883886179012276E-3</v>
      </c>
      <c r="I76" s="6">
        <f t="shared" si="6"/>
        <v>33455.661621609288</v>
      </c>
      <c r="J76" s="6">
        <f t="shared" si="7"/>
        <v>1.0883886179012276E-3</v>
      </c>
    </row>
    <row r="77" spans="1:10" x14ac:dyDescent="0.25">
      <c r="A77">
        <v>4312.1850000000004</v>
      </c>
      <c r="B77">
        <v>0</v>
      </c>
      <c r="C77">
        <v>1</v>
      </c>
      <c r="D77">
        <f t="shared" si="2"/>
        <v>4312.0362592141482</v>
      </c>
      <c r="E77">
        <f t="shared" si="2"/>
        <v>4127.9894445246355</v>
      </c>
      <c r="F77" s="6">
        <f t="shared" si="3"/>
        <v>0.14874078585216921</v>
      </c>
      <c r="G77" s="6">
        <f t="shared" si="4"/>
        <v>184.19555547536493</v>
      </c>
      <c r="H77" s="6">
        <f t="shared" si="5"/>
        <v>2.2123821375920859E-2</v>
      </c>
      <c r="I77" s="6">
        <f t="shared" si="6"/>
        <v>33928.002656878241</v>
      </c>
      <c r="J77" s="6">
        <f t="shared" si="7"/>
        <v>2.2123821375920859E-2</v>
      </c>
    </row>
    <row r="78" spans="1:10" x14ac:dyDescent="0.25">
      <c r="J78" s="6">
        <f>SUM(J66:J77)</f>
        <v>0.11751316358037767</v>
      </c>
    </row>
    <row r="79" spans="1:10" ht="18" x14ac:dyDescent="0.35">
      <c r="A79" t="s">
        <v>27</v>
      </c>
      <c r="D79">
        <v>4322.0575508555557</v>
      </c>
      <c r="E79">
        <v>4137.425277880352</v>
      </c>
    </row>
    <row r="80" spans="1:10" ht="18" x14ac:dyDescent="0.35">
      <c r="A80" t="s">
        <v>28</v>
      </c>
      <c r="D80">
        <v>20.042583282815777</v>
      </c>
      <c r="E80">
        <v>18.871666711433733</v>
      </c>
    </row>
    <row r="82" spans="1:11" s="7" customFormat="1" x14ac:dyDescent="0.25">
      <c r="A82" s="7" t="s">
        <v>51</v>
      </c>
    </row>
    <row r="84" spans="1:11" x14ac:dyDescent="0.25">
      <c r="A84" t="s">
        <v>30</v>
      </c>
      <c r="B84" t="s">
        <v>13</v>
      </c>
      <c r="C84" t="s">
        <v>17</v>
      </c>
      <c r="D84" t="s">
        <v>29</v>
      </c>
      <c r="E84" t="s">
        <v>20</v>
      </c>
      <c r="I84" t="s">
        <v>21</v>
      </c>
    </row>
    <row r="85" spans="1:11" x14ac:dyDescent="0.25">
      <c r="A85" s="6">
        <v>24911.200000000001</v>
      </c>
      <c r="B85">
        <v>5</v>
      </c>
      <c r="C85">
        <f>B85+1</f>
        <v>6</v>
      </c>
      <c r="D85">
        <v>8</v>
      </c>
      <c r="E85">
        <f>2*(E$95-E$96*($D85+0.5))*$C85</f>
        <v>24910.173555556517</v>
      </c>
      <c r="F85" s="6">
        <f>$A85-E85</f>
        <v>1.0264444434833422</v>
      </c>
      <c r="G85" s="6">
        <f>F85^2</f>
        <v>1.0535881955578281</v>
      </c>
      <c r="I85">
        <f>2*(I$95-I$96*($D85+0.5)+I$97*($D85+0.5)^2)*$C85</f>
        <v>24911.192848874176</v>
      </c>
      <c r="J85" s="6">
        <f>$A85-I85</f>
        <v>7.1511258247483056E-3</v>
      </c>
      <c r="K85" s="6">
        <f>J85^2</f>
        <v>5.1138600561382136E-5</v>
      </c>
    </row>
    <row r="86" spans="1:11" x14ac:dyDescent="0.25">
      <c r="A86" s="6">
        <v>25031</v>
      </c>
      <c r="B86">
        <v>5</v>
      </c>
      <c r="C86">
        <f t="shared" ref="C86:C93" si="8">B86+1</f>
        <v>6</v>
      </c>
      <c r="D86">
        <v>7</v>
      </c>
      <c r="E86">
        <f t="shared" ref="E86:E93" si="9">2*(E$95-E$96*($D86+0.5))*$C86</f>
        <v>25030.429055556517</v>
      </c>
      <c r="F86" s="6">
        <f t="shared" ref="F86:F93" si="10">$A86-E86</f>
        <v>0.57094444348331308</v>
      </c>
      <c r="G86" s="6">
        <f t="shared" ref="G86:G93" si="11">F86^2</f>
        <v>0.32597755754447011</v>
      </c>
      <c r="I86">
        <f t="shared" ref="I86:I93" si="12">2*(I$95-I$96*($D86+0.5)+I$97*($D86+0.5)^2)*$C86</f>
        <v>25030.683879151919</v>
      </c>
      <c r="J86" s="6">
        <f t="shared" ref="J86:J93" si="13">$A86-I86</f>
        <v>0.31612084808148211</v>
      </c>
      <c r="K86" s="6">
        <f t="shared" ref="K86:K93" si="14">J86^2</f>
        <v>9.9932390591755488E-2</v>
      </c>
    </row>
    <row r="87" spans="1:11" x14ac:dyDescent="0.25">
      <c r="A87" s="6">
        <v>25150.1</v>
      </c>
      <c r="B87">
        <v>5</v>
      </c>
      <c r="C87">
        <f t="shared" si="8"/>
        <v>6</v>
      </c>
      <c r="D87">
        <v>6</v>
      </c>
      <c r="E87">
        <f t="shared" si="9"/>
        <v>25150.68455555652</v>
      </c>
      <c r="F87" s="6">
        <f t="shared" si="10"/>
        <v>-0.5845555565210816</v>
      </c>
      <c r="G87" s="6">
        <f t="shared" si="11"/>
        <v>0.34170519865967142</v>
      </c>
      <c r="I87">
        <f t="shared" si="12"/>
        <v>25150.393329346232</v>
      </c>
      <c r="J87" s="6">
        <f t="shared" si="13"/>
        <v>-0.29332934623380424</v>
      </c>
      <c r="K87" s="6">
        <f t="shared" si="14"/>
        <v>8.6042105361951005E-2</v>
      </c>
    </row>
    <row r="88" spans="1:11" x14ac:dyDescent="0.25">
      <c r="A88" s="6">
        <v>25270</v>
      </c>
      <c r="B88">
        <v>5</v>
      </c>
      <c r="C88">
        <f t="shared" si="8"/>
        <v>6</v>
      </c>
      <c r="D88">
        <v>5</v>
      </c>
      <c r="E88">
        <f t="shared" si="9"/>
        <v>25270.940055556515</v>
      </c>
      <c r="F88" s="6">
        <f t="shared" si="10"/>
        <v>-0.94005555651528994</v>
      </c>
      <c r="G88" s="6">
        <f t="shared" si="11"/>
        <v>0.88370444933527148</v>
      </c>
      <c r="I88">
        <f t="shared" si="12"/>
        <v>25270.32119945711</v>
      </c>
      <c r="J88" s="6">
        <f t="shared" si="13"/>
        <v>-0.32119945711019682</v>
      </c>
      <c r="K88" s="6">
        <f t="shared" si="14"/>
        <v>0.10316909124788516</v>
      </c>
    </row>
    <row r="89" spans="1:11" x14ac:dyDescent="0.25">
      <c r="A89" s="6">
        <v>25390.36</v>
      </c>
      <c r="B89">
        <v>5</v>
      </c>
      <c r="C89">
        <f t="shared" si="8"/>
        <v>6</v>
      </c>
      <c r="D89">
        <v>4</v>
      </c>
      <c r="E89">
        <f t="shared" si="9"/>
        <v>25391.195555556515</v>
      </c>
      <c r="F89" s="6">
        <f t="shared" si="10"/>
        <v>-0.83555555651400937</v>
      </c>
      <c r="G89" s="6">
        <f t="shared" si="11"/>
        <v>0.69815308802143594</v>
      </c>
      <c r="I89">
        <f t="shared" si="12"/>
        <v>25390.467489484567</v>
      </c>
      <c r="J89" s="6">
        <f t="shared" si="13"/>
        <v>-0.10748948456603102</v>
      </c>
      <c r="K89" s="6">
        <f t="shared" si="14"/>
        <v>1.1553989292271022E-2</v>
      </c>
    </row>
    <row r="90" spans="1:11" x14ac:dyDescent="0.25">
      <c r="A90" s="6">
        <v>25511.25</v>
      </c>
      <c r="B90">
        <v>5</v>
      </c>
      <c r="C90">
        <f t="shared" si="8"/>
        <v>6</v>
      </c>
      <c r="D90">
        <v>3</v>
      </c>
      <c r="E90">
        <f t="shared" si="9"/>
        <v>25511.451055556518</v>
      </c>
      <c r="F90" s="6">
        <f t="shared" si="10"/>
        <v>-0.20105555651753093</v>
      </c>
      <c r="G90" s="6">
        <f t="shared" si="11"/>
        <v>4.0423336806574076E-2</v>
      </c>
      <c r="I90">
        <f t="shared" si="12"/>
        <v>25510.832199428594</v>
      </c>
      <c r="J90" s="6">
        <f t="shared" si="13"/>
        <v>0.41780057140567806</v>
      </c>
      <c r="K90" s="6">
        <f t="shared" si="14"/>
        <v>0.17455731746691108</v>
      </c>
    </row>
    <row r="91" spans="1:11" x14ac:dyDescent="0.25">
      <c r="A91" s="6">
        <v>25631.58</v>
      </c>
      <c r="B91">
        <v>5</v>
      </c>
      <c r="C91">
        <f t="shared" si="8"/>
        <v>6</v>
      </c>
      <c r="D91">
        <v>2</v>
      </c>
      <c r="E91">
        <f t="shared" si="9"/>
        <v>25631.706555556513</v>
      </c>
      <c r="F91" s="6">
        <f t="shared" si="10"/>
        <v>-0.12655555651144823</v>
      </c>
      <c r="G91" s="6">
        <f t="shared" si="11"/>
        <v>1.6016308883922366E-2</v>
      </c>
      <c r="I91">
        <f t="shared" si="12"/>
        <v>25631.41532928919</v>
      </c>
      <c r="J91" s="6">
        <f t="shared" si="13"/>
        <v>0.16467071081206086</v>
      </c>
      <c r="K91" s="6">
        <f t="shared" si="14"/>
        <v>2.7116442999349379E-2</v>
      </c>
    </row>
    <row r="92" spans="1:11" x14ac:dyDescent="0.25">
      <c r="A92" s="6">
        <v>25752.16</v>
      </c>
      <c r="B92">
        <v>5</v>
      </c>
      <c r="C92">
        <f t="shared" si="8"/>
        <v>6</v>
      </c>
      <c r="D92">
        <v>1</v>
      </c>
      <c r="E92">
        <f t="shared" si="9"/>
        <v>25751.96205555652</v>
      </c>
      <c r="F92" s="6">
        <f t="shared" si="10"/>
        <v>0.19794444348008255</v>
      </c>
      <c r="G92" s="6">
        <f t="shared" si="11"/>
        <v>3.9182002704639597E-2</v>
      </c>
      <c r="I92">
        <f t="shared" si="12"/>
        <v>25752.216879066356</v>
      </c>
      <c r="J92" s="6">
        <f t="shared" si="13"/>
        <v>-5.6879066356486874E-2</v>
      </c>
      <c r="K92" s="6">
        <f t="shared" si="14"/>
        <v>3.2352281895856368E-3</v>
      </c>
    </row>
    <row r="93" spans="1:11" x14ac:dyDescent="0.25">
      <c r="A93" s="6">
        <v>25873.11</v>
      </c>
      <c r="B93">
        <v>5</v>
      </c>
      <c r="C93">
        <f t="shared" si="8"/>
        <v>6</v>
      </c>
      <c r="D93">
        <v>0</v>
      </c>
      <c r="E93">
        <f t="shared" si="9"/>
        <v>25872.217555556515</v>
      </c>
      <c r="F93" s="6">
        <f t="shared" si="10"/>
        <v>0.89244444348514662</v>
      </c>
      <c r="G93" s="6">
        <f t="shared" si="11"/>
        <v>0.79645708470751309</v>
      </c>
      <c r="I93">
        <f t="shared" si="12"/>
        <v>25873.236848760094</v>
      </c>
      <c r="J93" s="6">
        <f t="shared" si="13"/>
        <v>-0.12684876009370782</v>
      </c>
      <c r="K93" s="6">
        <f t="shared" si="14"/>
        <v>1.6090607937311041E-2</v>
      </c>
    </row>
    <row r="94" spans="1:11" x14ac:dyDescent="0.25">
      <c r="G94" s="6">
        <f>SUM(G85:G93)</f>
        <v>4.1952072222213266</v>
      </c>
      <c r="K94" s="6">
        <f>SUM(K85:K93)</f>
        <v>0.52174831168758118</v>
      </c>
    </row>
    <row r="95" spans="1:11" ht="18" x14ac:dyDescent="0.35">
      <c r="A95" t="s">
        <v>33</v>
      </c>
      <c r="E95">
        <v>2161.0287754630431</v>
      </c>
      <c r="I95">
        <v>2161.1523950896399</v>
      </c>
    </row>
    <row r="96" spans="1:11" ht="18" x14ac:dyDescent="0.35">
      <c r="A96" t="s">
        <v>34</v>
      </c>
      <c r="E96">
        <v>10.021291666666661</v>
      </c>
      <c r="I96">
        <v>10.103199134192458</v>
      </c>
    </row>
    <row r="97" spans="1:11" ht="18" x14ac:dyDescent="0.35">
      <c r="A97" t="s">
        <v>35</v>
      </c>
      <c r="I97">
        <v>9.1008298571246659E-3</v>
      </c>
    </row>
    <row r="99" spans="1:11" s="7" customFormat="1" x14ac:dyDescent="0.25">
      <c r="A99" s="7" t="s">
        <v>52</v>
      </c>
    </row>
    <row r="101" spans="1:11" x14ac:dyDescent="0.25">
      <c r="A101" t="s">
        <v>41</v>
      </c>
    </row>
    <row r="102" spans="1:11" x14ac:dyDescent="0.25">
      <c r="A102" s="6">
        <v>24541.4</v>
      </c>
      <c r="B102">
        <v>5</v>
      </c>
      <c r="C102">
        <f>B102+1</f>
        <v>6</v>
      </c>
      <c r="D102">
        <v>2</v>
      </c>
      <c r="E102">
        <f>2*(E$106-E$107*($D102+0.5))*$C102</f>
        <v>24541.476666665611</v>
      </c>
      <c r="F102" s="6">
        <f>$A102-E102</f>
        <v>-7.6666665609081974E-2</v>
      </c>
      <c r="G102" s="6">
        <f>F102^2</f>
        <v>5.8777776156147925E-3</v>
      </c>
      <c r="I102">
        <f>2*(I$106-I$107*($D102+0.5)+I$108*($D102+0.5)^2)*$C102</f>
        <v>24541.4</v>
      </c>
      <c r="J102" s="6">
        <f>$A102-I102</f>
        <v>0</v>
      </c>
      <c r="K102" s="6">
        <f>J102^2</f>
        <v>0</v>
      </c>
    </row>
    <row r="103" spans="1:11" x14ac:dyDescent="0.25">
      <c r="A103" s="6">
        <v>24654.86</v>
      </c>
      <c r="B103">
        <v>5</v>
      </c>
      <c r="C103">
        <f>B103+1</f>
        <v>6</v>
      </c>
      <c r="D103">
        <v>1</v>
      </c>
      <c r="E103">
        <f t="shared" ref="E103:E104" si="15">2*(E$106-E$107*($D103+0.5))*$C103</f>
        <v>24654.706666666785</v>
      </c>
      <c r="F103" s="6">
        <f t="shared" ref="F103:F104" si="16">$A103-E103</f>
        <v>0.15333333321541431</v>
      </c>
      <c r="G103" s="6">
        <f t="shared" ref="G103:G104" si="17">F103^2</f>
        <v>2.3511111074949277E-2</v>
      </c>
      <c r="I103">
        <f t="shared" ref="I103:I104" si="18">2*(I$106-I$107*($D103+0.5)+I$108*($D103+0.5)^2)*$C103</f>
        <v>24654.859999999993</v>
      </c>
      <c r="J103" s="6">
        <f t="shared" ref="J103:J104" si="19">$A103-I103</f>
        <v>0</v>
      </c>
      <c r="K103" s="6">
        <f t="shared" ref="K103:K104" si="20">J103^2</f>
        <v>0</v>
      </c>
    </row>
    <row r="104" spans="1:11" x14ac:dyDescent="0.25">
      <c r="A104" s="6">
        <v>24767.86</v>
      </c>
      <c r="B104">
        <v>5</v>
      </c>
      <c r="C104">
        <f>B104+1</f>
        <v>6</v>
      </c>
      <c r="D104">
        <v>0</v>
      </c>
      <c r="E104">
        <f t="shared" si="15"/>
        <v>24767.936666667956</v>
      </c>
      <c r="F104" s="6">
        <f t="shared" si="16"/>
        <v>-7.6666667955578305E-2</v>
      </c>
      <c r="G104" s="6">
        <f t="shared" si="17"/>
        <v>5.8777779754108977E-3</v>
      </c>
      <c r="I104">
        <f t="shared" si="18"/>
        <v>24767.86</v>
      </c>
      <c r="J104" s="6">
        <f t="shared" si="19"/>
        <v>0</v>
      </c>
      <c r="K104" s="6">
        <f t="shared" si="20"/>
        <v>0</v>
      </c>
    </row>
    <row r="105" spans="1:11" x14ac:dyDescent="0.25">
      <c r="G105" s="6">
        <f>SUM(G102:G104)</f>
        <v>3.5266666665974965E-2</v>
      </c>
      <c r="K105" s="6">
        <f>SUM(K102:K104)</f>
        <v>0</v>
      </c>
    </row>
    <row r="106" spans="1:11" ht="18" x14ac:dyDescent="0.35">
      <c r="A106" t="s">
        <v>33</v>
      </c>
      <c r="E106">
        <v>2068.7126388890451</v>
      </c>
      <c r="I106">
        <v>2068.6822916666674</v>
      </c>
    </row>
    <row r="107" spans="1:11" ht="18" x14ac:dyDescent="0.35">
      <c r="A107" t="s">
        <v>34</v>
      </c>
      <c r="E107">
        <v>9.4358333334310345</v>
      </c>
      <c r="I107">
        <v>9.378333333334794</v>
      </c>
    </row>
    <row r="108" spans="1:11" ht="18" x14ac:dyDescent="0.35">
      <c r="A108" t="s">
        <v>35</v>
      </c>
      <c r="I108">
        <v>-1.9166666666160515E-2</v>
      </c>
    </row>
    <row r="110" spans="1:11" s="7" customFormat="1" x14ac:dyDescent="0.25">
      <c r="A110" s="7" t="s">
        <v>53</v>
      </c>
    </row>
    <row r="112" spans="1:11" ht="18" x14ac:dyDescent="0.35">
      <c r="A112" t="s">
        <v>38</v>
      </c>
      <c r="E112">
        <f>E95/$E106</f>
        <v>1.0446249202709827</v>
      </c>
      <c r="I112">
        <f>I95/$E106</f>
        <v>1.0446846770609171</v>
      </c>
    </row>
    <row r="113" spans="1:9" x14ac:dyDescent="0.25">
      <c r="A113" t="s">
        <v>39</v>
      </c>
      <c r="E113">
        <f>Microwave!$E$99</f>
        <v>1.0446817498399901</v>
      </c>
      <c r="I113">
        <f>Microwave!$E$99</f>
        <v>1.0446817498399901</v>
      </c>
    </row>
  </sheetData>
  <sortState ref="A14:C25">
    <sortCondition ref="A14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Microwave</vt:lpstr>
      <vt:lpstr>Microwave2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2023-01-31T04:47:58Z</dcterms:modified>
</cp:coreProperties>
</file>