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38EB6D9E-94B5-4F40-A7F4-144ADB2DA122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1" r:id="rId1"/>
  </sheets>
  <definedNames>
    <definedName name="solver_adj" localSheetId="0" hidden="1">Microwave!$E$67:$E$68</definedName>
    <definedName name="solver_cvg" localSheetId="0" hidden="1">0.0000001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Microwave!$G$66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1" l="1"/>
  <c r="E85" i="1"/>
  <c r="E77" i="1"/>
  <c r="F77" i="1" s="1"/>
  <c r="G77" i="1" s="1"/>
  <c r="C65" i="1"/>
  <c r="I65" i="1" s="1"/>
  <c r="J65" i="1" s="1"/>
  <c r="K65" i="1" s="1"/>
  <c r="C64" i="1"/>
  <c r="I64" i="1" s="1"/>
  <c r="J64" i="1" s="1"/>
  <c r="K64" i="1" s="1"/>
  <c r="C63" i="1"/>
  <c r="E63" i="1" s="1"/>
  <c r="F63" i="1" s="1"/>
  <c r="G63" i="1" s="1"/>
  <c r="C77" i="1"/>
  <c r="I77" i="1" s="1"/>
  <c r="J77" i="1" s="1"/>
  <c r="K77" i="1" s="1"/>
  <c r="C62" i="1"/>
  <c r="E62" i="1" s="1"/>
  <c r="F62" i="1" s="1"/>
  <c r="G62" i="1" s="1"/>
  <c r="C76" i="1"/>
  <c r="I76" i="1" s="1"/>
  <c r="J76" i="1" s="1"/>
  <c r="K76" i="1" s="1"/>
  <c r="C75" i="1"/>
  <c r="E75" i="1" s="1"/>
  <c r="F75" i="1" s="1"/>
  <c r="G75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6" i="1" s="1"/>
  <c r="C38" i="1"/>
  <c r="D38" i="1" s="1"/>
  <c r="E65" i="1" l="1"/>
  <c r="F65" i="1" s="1"/>
  <c r="G65" i="1" s="1"/>
  <c r="I63" i="1"/>
  <c r="J63" i="1" s="1"/>
  <c r="K63" i="1" s="1"/>
  <c r="E64" i="1"/>
  <c r="F64" i="1" s="1"/>
  <c r="G64" i="1" s="1"/>
  <c r="E76" i="1"/>
  <c r="F76" i="1" s="1"/>
  <c r="G76" i="1" s="1"/>
  <c r="G78" i="1" s="1"/>
  <c r="I62" i="1"/>
  <c r="J62" i="1" s="1"/>
  <c r="K62" i="1" s="1"/>
  <c r="K66" i="1" s="1"/>
  <c r="I75" i="1"/>
  <c r="J75" i="1" s="1"/>
  <c r="K75" i="1" s="1"/>
  <c r="K78" i="1"/>
  <c r="G66" i="1"/>
  <c r="B46" i="1"/>
  <c r="B9" i="1" l="1"/>
  <c r="B8" i="1" l="1"/>
  <c r="B47" i="1" s="1"/>
</calcChain>
</file>

<file path=xl/sharedStrings.xml><?xml version="1.0" encoding="utf-8"?>
<sst xmlns="http://schemas.openxmlformats.org/spreadsheetml/2006/main" count="44" uniqueCount="37">
  <si>
    <t>MHz</t>
  </si>
  <si>
    <t>m</t>
  </si>
  <si>
    <t>unc</t>
  </si>
  <si>
    <t>nat ab (%)</t>
  </si>
  <si>
    <t>nuc spin</t>
  </si>
  <si>
    <t>35Cl</t>
  </si>
  <si>
    <t>37Cl</t>
  </si>
  <si>
    <r>
      <t>J=1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2</t>
    </r>
  </si>
  <si>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 xml:space="preserve">Cl and </t>
    </r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 xml:space="preserve">Cl </t>
    </r>
  </si>
  <si>
    <t>23Na</t>
  </si>
  <si>
    <t>From M. L. Stitch, A. Honig, C. H. Townes, Phys. Rev., 86, 813-814 (1952);</t>
  </si>
  <si>
    <t>Appears to be two overlaid vibrational progressions</t>
  </si>
  <si>
    <t>Estimated 2B around 12000, so this is a J=1 to J=2 transition</t>
  </si>
  <si>
    <t>J</t>
  </si>
  <si>
    <t>J+1</t>
  </si>
  <si>
    <t>2B</t>
  </si>
  <si>
    <t>2B ratio</t>
  </si>
  <si>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 xml:space="preserve"> ratio</t>
    </r>
  </si>
  <si>
    <t>Species1</t>
  </si>
  <si>
    <t>Species2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</si>
  <si>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</si>
  <si>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</si>
  <si>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Model1</t>
  </si>
  <si>
    <t>v</t>
  </si>
  <si>
    <t>dev</t>
  </si>
  <si>
    <t>dev^2</t>
  </si>
  <si>
    <t>μ ratio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</si>
  <si>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ratio</t>
    </r>
  </si>
  <si>
    <t>Model2</t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</si>
  <si>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</si>
  <si>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>Cl</t>
    </r>
  </si>
  <si>
    <r>
      <rPr>
        <vertAlign val="superscript"/>
        <sz val="11"/>
        <color theme="1"/>
        <rFont val="Calibri"/>
        <family val="2"/>
        <scheme val="minor"/>
      </rPr>
      <t>23</t>
    </r>
    <r>
      <rPr>
        <sz val="11"/>
        <color theme="1"/>
        <rFont val="Calibri"/>
        <family val="2"/>
        <scheme val="minor"/>
      </rPr>
      <t>Na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Cl</t>
    </r>
  </si>
  <si>
    <t>Plot the data.</t>
  </si>
  <si>
    <t>Assign J. Plot effective B.</t>
  </si>
  <si>
    <t>Analyse species 1</t>
  </si>
  <si>
    <t>Analyse species 2</t>
  </si>
  <si>
    <t>Compare Be and reduced mass ratios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</si>
</sst>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0" fontId="0" fillId="0" borderId="0" xfId="0" applyFill="1"/>
    <xf numFmtId="0" fontId="3" fillId="2" borderId="0" xfId="0" applyFont="1" applyFill="1"/>
    <xf numFmtId="166" fontId="0" fillId="2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NaCl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Microwave!$A$14:$A$20</c:f>
              <c:numCache>
                <c:formatCode>0.000</c:formatCode>
                <c:ptCount val="7"/>
                <c:pt idx="0">
                  <c:v>25120.3</c:v>
                </c:pt>
                <c:pt idx="1">
                  <c:v>25307.5</c:v>
                </c:pt>
                <c:pt idx="2">
                  <c:v>25473.9</c:v>
                </c:pt>
                <c:pt idx="3">
                  <c:v>25493.9</c:v>
                </c:pt>
                <c:pt idx="4">
                  <c:v>25666.5</c:v>
                </c:pt>
                <c:pt idx="5">
                  <c:v>25857.599999999999</c:v>
                </c:pt>
                <c:pt idx="6">
                  <c:v>26051.1</c:v>
                </c:pt>
              </c:numCache>
            </c:numRef>
          </c:xVal>
          <c:yVal>
            <c:numRef>
              <c:f>Microwave!$C$14:$C$20</c:f>
              <c:numCache>
                <c:formatCode>General</c:formatCode>
                <c:ptCount val="7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7-474F-9618-9840D5E9B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</a:t>
            </a:r>
            <a:r>
              <a:rPr lang="en-CA" baseline="0"/>
              <a:t> of 2B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Microwave!$D$38:$D$44</c:f>
              <c:numCache>
                <c:formatCode>General</c:formatCode>
                <c:ptCount val="7"/>
                <c:pt idx="0">
                  <c:v>12560.15</c:v>
                </c:pt>
                <c:pt idx="1">
                  <c:v>12653.75</c:v>
                </c:pt>
                <c:pt idx="2">
                  <c:v>12736.95</c:v>
                </c:pt>
                <c:pt idx="3">
                  <c:v>12746.95</c:v>
                </c:pt>
                <c:pt idx="4">
                  <c:v>12833.25</c:v>
                </c:pt>
                <c:pt idx="5">
                  <c:v>12928.8</c:v>
                </c:pt>
                <c:pt idx="6">
                  <c:v>13025.55</c:v>
                </c:pt>
              </c:numCache>
            </c:numRef>
          </c:xVal>
          <c:yVal>
            <c:numRef>
              <c:f>Microwave!$E$38:$E$44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A94-45D8-875C-F31A5E4074F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Microwave!$D$38:$D$44</c:f>
              <c:numCache>
                <c:formatCode>General</c:formatCode>
                <c:ptCount val="7"/>
                <c:pt idx="0">
                  <c:v>12560.15</c:v>
                </c:pt>
                <c:pt idx="1">
                  <c:v>12653.75</c:v>
                </c:pt>
                <c:pt idx="2">
                  <c:v>12736.95</c:v>
                </c:pt>
                <c:pt idx="3">
                  <c:v>12746.95</c:v>
                </c:pt>
                <c:pt idx="4">
                  <c:v>12833.25</c:v>
                </c:pt>
                <c:pt idx="5">
                  <c:v>12928.8</c:v>
                </c:pt>
                <c:pt idx="6">
                  <c:v>13025.55</c:v>
                </c:pt>
              </c:numCache>
            </c:numRef>
          </c:xVal>
          <c:yVal>
            <c:numRef>
              <c:f>Microwave!$F$38:$F$44</c:f>
              <c:numCache>
                <c:formatCode>General</c:formatCode>
                <c:ptCount val="7"/>
                <c:pt idx="0">
                  <c:v>2</c:v>
                </c:pt>
                <c:pt idx="1">
                  <c:v>2</c:v>
                </c:pt>
                <c:pt idx="2">
                  <c:v>1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7A94-45D8-875C-F31A5E4074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200025</xdr:colOff>
      <xdr:row>11</xdr:row>
      <xdr:rowOff>90487</xdr:rowOff>
    </xdr:from>
    <xdr:to>
      <xdr:col>24</xdr:col>
      <xdr:colOff>114300</xdr:colOff>
      <xdr:row>32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266700</xdr:colOff>
      <xdr:row>35</xdr:row>
      <xdr:rowOff>57150</xdr:rowOff>
    </xdr:from>
    <xdr:to>
      <xdr:col>25</xdr:col>
      <xdr:colOff>190500</xdr:colOff>
      <xdr:row>56</xdr:row>
      <xdr:rowOff>119063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6"/>
  <sheetViews>
    <sheetView tabSelected="1" workbookViewId="0">
      <selection activeCell="M81" sqref="M81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  <col min="7" max="7" width="9.28515625" customWidth="1"/>
    <col min="9" max="9" width="13.140625" customWidth="1"/>
  </cols>
  <sheetData>
    <row r="1" spans="1:5" x14ac:dyDescent="0.25">
      <c r="A1" t="s">
        <v>10</v>
      </c>
    </row>
    <row r="3" spans="1:5" ht="17.25" x14ac:dyDescent="0.25">
      <c r="A3" t="s">
        <v>7</v>
      </c>
      <c r="B3" t="s">
        <v>8</v>
      </c>
    </row>
    <row r="4" spans="1:5" x14ac:dyDescent="0.25">
      <c r="B4" t="s">
        <v>1</v>
      </c>
      <c r="C4" t="s">
        <v>2</v>
      </c>
      <c r="D4" t="s">
        <v>3</v>
      </c>
      <c r="E4" t="s">
        <v>4</v>
      </c>
    </row>
    <row r="5" spans="1:5" x14ac:dyDescent="0.25">
      <c r="A5" t="s">
        <v>9</v>
      </c>
      <c r="B5" s="2">
        <v>22.989769280899999</v>
      </c>
      <c r="C5" s="3">
        <v>2.8999999999999999E-9</v>
      </c>
      <c r="D5" s="4">
        <v>100</v>
      </c>
      <c r="E5" s="5">
        <v>1.5</v>
      </c>
    </row>
    <row r="6" spans="1:5" x14ac:dyDescent="0.25">
      <c r="A6" t="s">
        <v>5</v>
      </c>
      <c r="B6" s="2">
        <v>34.968852720999998</v>
      </c>
      <c r="C6" s="3">
        <v>6.8999999999999996E-8</v>
      </c>
      <c r="D6" s="4">
        <v>75.760000000000005</v>
      </c>
      <c r="E6" s="5">
        <v>2.5</v>
      </c>
    </row>
    <row r="7" spans="1:5" x14ac:dyDescent="0.25">
      <c r="A7" t="s">
        <v>6</v>
      </c>
      <c r="B7" s="2">
        <v>36.965902589999999</v>
      </c>
      <c r="C7" s="3">
        <v>4.9999999999999998E-8</v>
      </c>
      <c r="D7" s="4">
        <v>24.24</v>
      </c>
      <c r="E7" s="5">
        <v>2.5</v>
      </c>
    </row>
    <row r="8" spans="1:5" x14ac:dyDescent="0.25">
      <c r="B8" s="1">
        <f>B5*B6/(B5+B6)</f>
        <v>13.870686160330171</v>
      </c>
    </row>
    <row r="9" spans="1:5" x14ac:dyDescent="0.25">
      <c r="B9" s="1">
        <f>B5*B7/(B5+B7)</f>
        <v>14.174431630659445</v>
      </c>
    </row>
    <row r="10" spans="1:5" x14ac:dyDescent="0.25">
      <c r="B10" s="1"/>
    </row>
    <row r="11" spans="1:5" s="7" customFormat="1" x14ac:dyDescent="0.25">
      <c r="A11" s="7" t="s">
        <v>32</v>
      </c>
      <c r="B11" s="9"/>
    </row>
    <row r="12" spans="1:5" x14ac:dyDescent="0.25">
      <c r="B12" s="1"/>
    </row>
    <row r="13" spans="1:5" x14ac:dyDescent="0.25">
      <c r="A13" t="s">
        <v>0</v>
      </c>
    </row>
    <row r="14" spans="1:5" x14ac:dyDescent="0.25">
      <c r="A14" s="6">
        <v>25120.3</v>
      </c>
      <c r="B14">
        <v>0.75</v>
      </c>
      <c r="C14">
        <v>1</v>
      </c>
    </row>
    <row r="15" spans="1:5" x14ac:dyDescent="0.25">
      <c r="A15" s="6">
        <v>25307.5</v>
      </c>
      <c r="B15">
        <v>0.75</v>
      </c>
      <c r="C15">
        <v>1</v>
      </c>
    </row>
    <row r="16" spans="1:5" x14ac:dyDescent="0.25">
      <c r="A16" s="6">
        <v>25473.9</v>
      </c>
      <c r="B16">
        <v>0.75</v>
      </c>
      <c r="C16">
        <v>1</v>
      </c>
    </row>
    <row r="17" spans="1:3" x14ac:dyDescent="0.25">
      <c r="A17" s="6">
        <v>25493.9</v>
      </c>
      <c r="B17">
        <v>0.75</v>
      </c>
      <c r="C17">
        <v>1</v>
      </c>
    </row>
    <row r="18" spans="1:3" x14ac:dyDescent="0.25">
      <c r="A18" s="6">
        <v>25666.5</v>
      </c>
      <c r="B18">
        <v>0.75</v>
      </c>
      <c r="C18">
        <v>1</v>
      </c>
    </row>
    <row r="19" spans="1:3" x14ac:dyDescent="0.25">
      <c r="A19" s="6">
        <v>25857.599999999999</v>
      </c>
      <c r="B19">
        <v>0.75</v>
      </c>
      <c r="C19">
        <v>1</v>
      </c>
    </row>
    <row r="20" spans="1:3" x14ac:dyDescent="0.25">
      <c r="A20" s="6">
        <v>26051.1</v>
      </c>
      <c r="B20">
        <v>0.75</v>
      </c>
      <c r="C20">
        <v>1</v>
      </c>
    </row>
    <row r="21" spans="1:3" x14ac:dyDescent="0.25">
      <c r="A21" s="6"/>
    </row>
    <row r="22" spans="1:3" x14ac:dyDescent="0.25">
      <c r="A22" s="6" t="s">
        <v>11</v>
      </c>
    </row>
    <row r="23" spans="1:3" x14ac:dyDescent="0.25">
      <c r="A23" s="6" t="s">
        <v>12</v>
      </c>
    </row>
    <row r="24" spans="1:3" x14ac:dyDescent="0.25">
      <c r="A24" s="6"/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6" x14ac:dyDescent="0.25">
      <c r="A33" s="6"/>
    </row>
    <row r="34" spans="1:6" x14ac:dyDescent="0.25">
      <c r="A34" s="6"/>
    </row>
    <row r="35" spans="1:6" s="7" customFormat="1" x14ac:dyDescent="0.25">
      <c r="A35" s="10" t="s">
        <v>33</v>
      </c>
    </row>
    <row r="36" spans="1:6" x14ac:dyDescent="0.25">
      <c r="A36" s="6"/>
    </row>
    <row r="37" spans="1:6" x14ac:dyDescent="0.25">
      <c r="B37" t="s">
        <v>13</v>
      </c>
      <c r="C37" t="s">
        <v>14</v>
      </c>
      <c r="D37" t="s">
        <v>15</v>
      </c>
    </row>
    <row r="38" spans="1:6" x14ac:dyDescent="0.25">
      <c r="A38" s="6">
        <v>25120.3</v>
      </c>
      <c r="B38">
        <v>1</v>
      </c>
      <c r="C38">
        <f>B38+1</f>
        <v>2</v>
      </c>
      <c r="D38">
        <f>A38/C38</f>
        <v>12560.15</v>
      </c>
      <c r="E38">
        <v>0</v>
      </c>
      <c r="F38">
        <v>2</v>
      </c>
    </row>
    <row r="39" spans="1:6" x14ac:dyDescent="0.25">
      <c r="A39" s="6">
        <v>25307.5</v>
      </c>
      <c r="B39">
        <v>1</v>
      </c>
      <c r="C39">
        <f t="shared" ref="C39:C44" si="0">B39+1</f>
        <v>2</v>
      </c>
      <c r="D39">
        <f t="shared" ref="D39:D44" si="1">A39/C39</f>
        <v>12653.75</v>
      </c>
      <c r="E39">
        <v>0</v>
      </c>
      <c r="F39">
        <v>2</v>
      </c>
    </row>
    <row r="40" spans="1:6" x14ac:dyDescent="0.25">
      <c r="A40" s="6">
        <v>25473.9</v>
      </c>
      <c r="B40">
        <v>1</v>
      </c>
      <c r="C40">
        <f t="shared" si="0"/>
        <v>2</v>
      </c>
      <c r="D40">
        <f t="shared" si="1"/>
        <v>12736.95</v>
      </c>
      <c r="E40">
        <v>0</v>
      </c>
      <c r="F40">
        <v>1</v>
      </c>
    </row>
    <row r="41" spans="1:6" x14ac:dyDescent="0.25">
      <c r="A41" s="6">
        <v>25493.9</v>
      </c>
      <c r="B41">
        <v>1</v>
      </c>
      <c r="C41">
        <f t="shared" si="0"/>
        <v>2</v>
      </c>
      <c r="D41">
        <f t="shared" si="1"/>
        <v>12746.95</v>
      </c>
      <c r="E41">
        <v>0</v>
      </c>
      <c r="F41">
        <v>2</v>
      </c>
    </row>
    <row r="42" spans="1:6" x14ac:dyDescent="0.25">
      <c r="A42" s="6">
        <v>25666.5</v>
      </c>
      <c r="B42">
        <v>1</v>
      </c>
      <c r="C42">
        <f t="shared" si="0"/>
        <v>2</v>
      </c>
      <c r="D42">
        <f t="shared" si="1"/>
        <v>12833.25</v>
      </c>
      <c r="E42">
        <v>0</v>
      </c>
      <c r="F42">
        <v>1</v>
      </c>
    </row>
    <row r="43" spans="1:6" x14ac:dyDescent="0.25">
      <c r="A43" s="6">
        <v>25857.599999999999</v>
      </c>
      <c r="B43">
        <v>1</v>
      </c>
      <c r="C43">
        <f t="shared" si="0"/>
        <v>2</v>
      </c>
      <c r="D43">
        <f t="shared" si="1"/>
        <v>12928.8</v>
      </c>
      <c r="E43">
        <v>0</v>
      </c>
      <c r="F43">
        <v>1</v>
      </c>
    </row>
    <row r="44" spans="1:6" x14ac:dyDescent="0.25">
      <c r="A44" s="6">
        <v>26051.1</v>
      </c>
      <c r="B44">
        <v>1</v>
      </c>
      <c r="C44">
        <f t="shared" si="0"/>
        <v>2</v>
      </c>
      <c r="D44">
        <f t="shared" si="1"/>
        <v>13025.55</v>
      </c>
      <c r="E44">
        <v>0</v>
      </c>
      <c r="F44">
        <v>1</v>
      </c>
    </row>
    <row r="46" spans="1:6" x14ac:dyDescent="0.25">
      <c r="A46" t="s">
        <v>16</v>
      </c>
      <c r="B46" s="7">
        <f>D44/D41</f>
        <v>1.0218562087401299</v>
      </c>
      <c r="C46" s="8">
        <f>D44/D40</f>
        <v>1.0226584857442322</v>
      </c>
    </row>
    <row r="47" spans="1:6" x14ac:dyDescent="0.25">
      <c r="A47" t="s">
        <v>17</v>
      </c>
      <c r="B47" s="7">
        <f>B9/B8</f>
        <v>1.0218983737948002</v>
      </c>
    </row>
    <row r="58" spans="1:11" s="7" customFormat="1" x14ac:dyDescent="0.25">
      <c r="A58" s="7" t="s">
        <v>34</v>
      </c>
    </row>
    <row r="60" spans="1:11" ht="17.25" x14ac:dyDescent="0.25">
      <c r="A60" t="s">
        <v>30</v>
      </c>
    </row>
    <row r="61" spans="1:11" x14ac:dyDescent="0.25">
      <c r="A61" t="s">
        <v>18</v>
      </c>
      <c r="B61" t="s">
        <v>13</v>
      </c>
      <c r="C61" t="s">
        <v>14</v>
      </c>
      <c r="D61" t="s">
        <v>23</v>
      </c>
      <c r="E61" t="s">
        <v>22</v>
      </c>
      <c r="F61" t="s">
        <v>24</v>
      </c>
      <c r="G61" t="s">
        <v>25</v>
      </c>
      <c r="I61" t="s">
        <v>28</v>
      </c>
      <c r="J61" t="s">
        <v>24</v>
      </c>
      <c r="K61" t="s">
        <v>25</v>
      </c>
    </row>
    <row r="62" spans="1:11" x14ac:dyDescent="0.25">
      <c r="A62" s="6">
        <v>25473.9</v>
      </c>
      <c r="B62">
        <v>1</v>
      </c>
      <c r="C62">
        <f t="shared" ref="C62:C65" si="2">B62+1</f>
        <v>2</v>
      </c>
      <c r="D62">
        <v>3</v>
      </c>
      <c r="E62">
        <f>2*(E$67-E$68*($D62+0.5))*$C62</f>
        <v>25473.87000061978</v>
      </c>
      <c r="F62" s="6">
        <f>$A62-E62</f>
        <v>2.9999380221852334E-2</v>
      </c>
      <c r="G62" s="6">
        <f>F62^2</f>
        <v>8.9996281369526506E-4</v>
      </c>
      <c r="I62">
        <f>2*(I$67-I$68*($D62+0.5)+I$69*($D62+0.5)^2)*$C62</f>
        <v>25474.095000060097</v>
      </c>
      <c r="J62" s="6">
        <f>$A62-I62</f>
        <v>-0.19500006009548088</v>
      </c>
      <c r="K62" s="6">
        <f>J62^2</f>
        <v>3.8025023437241151E-2</v>
      </c>
    </row>
    <row r="63" spans="1:11" x14ac:dyDescent="0.25">
      <c r="A63" s="6">
        <v>25666.5</v>
      </c>
      <c r="B63">
        <v>1</v>
      </c>
      <c r="C63">
        <f t="shared" si="2"/>
        <v>2</v>
      </c>
      <c r="D63">
        <v>2</v>
      </c>
      <c r="E63">
        <f t="shared" ref="E63:E65" si="3">2*(E$67-E$68*($D63+0.5))*$C63</f>
        <v>25666.140000620788</v>
      </c>
      <c r="F63" s="6">
        <f t="shared" ref="F63:F65" si="4">$A63-E63</f>
        <v>0.35999937921224046</v>
      </c>
      <c r="G63" s="6">
        <f t="shared" ref="G63:G65" si="5">F63^2</f>
        <v>0.12959955303319851</v>
      </c>
      <c r="I63">
        <f t="shared" ref="I63:I65" si="6">2*(I$67-I$68*($D63+0.5)+I$69*($D63+0.5)^2)*$C63</f>
        <v>25665.914999940611</v>
      </c>
      <c r="J63" s="6">
        <f t="shared" ref="J63:J65" si="7">$A63-I63</f>
        <v>0.58500005938913091</v>
      </c>
      <c r="K63" s="6">
        <f t="shared" ref="K63:K65" si="8">J63^2</f>
        <v>0.34222506948528669</v>
      </c>
    </row>
    <row r="64" spans="1:11" x14ac:dyDescent="0.25">
      <c r="A64" s="6">
        <v>25857.599999999999</v>
      </c>
      <c r="B64">
        <v>1</v>
      </c>
      <c r="C64">
        <f t="shared" si="2"/>
        <v>2</v>
      </c>
      <c r="D64">
        <v>1</v>
      </c>
      <c r="E64">
        <f t="shared" si="3"/>
        <v>25858.410000621796</v>
      </c>
      <c r="F64" s="6">
        <f t="shared" si="4"/>
        <v>-0.81000062179737142</v>
      </c>
      <c r="G64" s="6">
        <f t="shared" si="5"/>
        <v>0.65610100731212828</v>
      </c>
      <c r="I64">
        <f t="shared" si="6"/>
        <v>25858.184999939869</v>
      </c>
      <c r="J64" s="6">
        <f t="shared" si="7"/>
        <v>-0.58499993987061316</v>
      </c>
      <c r="K64" s="6">
        <f t="shared" si="8"/>
        <v>0.342224929648621</v>
      </c>
    </row>
    <row r="65" spans="1:11" x14ac:dyDescent="0.25">
      <c r="A65" s="6">
        <v>26051.1</v>
      </c>
      <c r="B65">
        <v>1</v>
      </c>
      <c r="C65">
        <f t="shared" si="2"/>
        <v>2</v>
      </c>
      <c r="D65">
        <v>0</v>
      </c>
      <c r="E65">
        <f t="shared" si="3"/>
        <v>26050.680000622808</v>
      </c>
      <c r="F65" s="6">
        <f t="shared" si="4"/>
        <v>0.41999937719083391</v>
      </c>
      <c r="G65" s="6">
        <f t="shared" si="5"/>
        <v>0.17639947684068838</v>
      </c>
      <c r="I65">
        <f t="shared" si="6"/>
        <v>26050.905000057879</v>
      </c>
      <c r="J65" s="6">
        <f t="shared" si="7"/>
        <v>0.19499994211946614</v>
      </c>
      <c r="K65" s="6">
        <f t="shared" si="8"/>
        <v>3.8024977426595143E-2</v>
      </c>
    </row>
    <row r="66" spans="1:11" x14ac:dyDescent="0.25">
      <c r="A66" s="6"/>
      <c r="G66" s="6">
        <f>SUM(G62:G65)</f>
        <v>0.96299999999971042</v>
      </c>
      <c r="K66" s="6">
        <f>SUM(K62:K65)</f>
        <v>0.76049999999774409</v>
      </c>
    </row>
    <row r="67" spans="1:11" ht="18" x14ac:dyDescent="0.35">
      <c r="A67" s="6" t="s">
        <v>20</v>
      </c>
      <c r="E67">
        <v>6536.7037501558279</v>
      </c>
      <c r="I67">
        <v>6536.8584375403534</v>
      </c>
    </row>
    <row r="68" spans="1:11" ht="18" x14ac:dyDescent="0.35">
      <c r="A68" s="6" t="s">
        <v>21</v>
      </c>
      <c r="E68">
        <v>48.067500000252402</v>
      </c>
      <c r="I68">
        <v>48.292500059189237</v>
      </c>
    </row>
    <row r="69" spans="1:11" ht="18" x14ac:dyDescent="0.35">
      <c r="A69" s="6" t="s">
        <v>29</v>
      </c>
      <c r="I69">
        <v>5.625001484351571E-2</v>
      </c>
    </row>
    <row r="70" spans="1:11" ht="18" x14ac:dyDescent="0.35">
      <c r="A70" s="6"/>
    </row>
    <row r="71" spans="1:11" s="7" customFormat="1" ht="18" x14ac:dyDescent="0.35">
      <c r="A71" s="10" t="s">
        <v>35</v>
      </c>
    </row>
    <row r="73" spans="1:11" ht="17.25" x14ac:dyDescent="0.25">
      <c r="A73" t="s">
        <v>31</v>
      </c>
    </row>
    <row r="74" spans="1:11" x14ac:dyDescent="0.25">
      <c r="A74" t="s">
        <v>19</v>
      </c>
    </row>
    <row r="75" spans="1:11" x14ac:dyDescent="0.25">
      <c r="A75" s="6">
        <v>25120.3</v>
      </c>
      <c r="B75">
        <v>1</v>
      </c>
      <c r="C75">
        <f>B75+1</f>
        <v>2</v>
      </c>
      <c r="D75">
        <v>2</v>
      </c>
      <c r="E75">
        <f>2*(E$79-E$80*($D75+0.5))*$C75</f>
        <v>25120.433333349785</v>
      </c>
      <c r="F75" s="6">
        <f>$A75-E75</f>
        <v>-0.13333334978597122</v>
      </c>
      <c r="G75" s="6">
        <f>F75^2</f>
        <v>1.7777782165148151E-2</v>
      </c>
      <c r="I75">
        <f>2*(I$79-I$80*($D75+0.5)+I$81*($D75+0.5)^2)*$C75</f>
        <v>25120.3</v>
      </c>
      <c r="J75" s="6">
        <f>$A75-I75</f>
        <v>0</v>
      </c>
      <c r="K75" s="6">
        <f>J75^2</f>
        <v>0</v>
      </c>
    </row>
    <row r="76" spans="1:11" x14ac:dyDescent="0.25">
      <c r="A76" s="6">
        <v>25307.5</v>
      </c>
      <c r="B76">
        <v>1</v>
      </c>
      <c r="C76">
        <f>B76+1</f>
        <v>2</v>
      </c>
      <c r="D76">
        <v>1</v>
      </c>
      <c r="E76">
        <f t="shared" ref="E76:E77" si="9">2*(E$79-E$80*($D76+0.5))*$C76</f>
        <v>25307.233333320055</v>
      </c>
      <c r="F76" s="6">
        <f t="shared" ref="F76:F77" si="10">$A76-E76</f>
        <v>0.26666667994504678</v>
      </c>
      <c r="G76" s="6">
        <f t="shared" ref="G76:G77" si="11">F76^2</f>
        <v>7.1111118192914019E-2</v>
      </c>
      <c r="I76">
        <f t="shared" ref="I76:I77" si="12">2*(I$79-I$80*($D76+0.5))*$C76</f>
        <v>25307.5</v>
      </c>
      <c r="J76" s="6">
        <f t="shared" ref="J76:J77" si="13">$A76-I76</f>
        <v>0</v>
      </c>
      <c r="K76" s="6">
        <f t="shared" ref="K76:K77" si="14">J76^2</f>
        <v>0</v>
      </c>
    </row>
    <row r="77" spans="1:11" x14ac:dyDescent="0.25">
      <c r="A77" s="6">
        <v>25493.9</v>
      </c>
      <c r="B77">
        <v>1</v>
      </c>
      <c r="C77">
        <f>B77+1</f>
        <v>2</v>
      </c>
      <c r="D77">
        <v>0</v>
      </c>
      <c r="E77">
        <f t="shared" si="9"/>
        <v>25494.033333290321</v>
      </c>
      <c r="F77" s="6">
        <f t="shared" si="10"/>
        <v>-0.13333329031956964</v>
      </c>
      <c r="G77" s="6">
        <f t="shared" si="11"/>
        <v>1.7777766307442645E-2</v>
      </c>
      <c r="I77">
        <f t="shared" si="12"/>
        <v>25493.9</v>
      </c>
      <c r="J77" s="6">
        <f t="shared" si="13"/>
        <v>0</v>
      </c>
      <c r="K77" s="6">
        <f t="shared" si="14"/>
        <v>0</v>
      </c>
    </row>
    <row r="78" spans="1:11" x14ac:dyDescent="0.25">
      <c r="G78" s="6">
        <f>SUM(G75:G77)</f>
        <v>0.10666666666550481</v>
      </c>
      <c r="K78" s="6">
        <f>SUM(K75:K77)</f>
        <v>0</v>
      </c>
    </row>
    <row r="79" spans="1:11" ht="18" x14ac:dyDescent="0.35">
      <c r="A79" s="6" t="s">
        <v>20</v>
      </c>
      <c r="E79">
        <v>6396.8583333188635</v>
      </c>
      <c r="I79">
        <v>6396.7750000000005</v>
      </c>
    </row>
    <row r="80" spans="1:11" ht="18" x14ac:dyDescent="0.35">
      <c r="A80" s="6" t="s">
        <v>21</v>
      </c>
      <c r="E80">
        <v>46.699999992566767</v>
      </c>
      <c r="I80">
        <v>46.600000000000662</v>
      </c>
    </row>
    <row r="81" spans="1:9" ht="18" x14ac:dyDescent="0.35">
      <c r="A81" s="6" t="s">
        <v>29</v>
      </c>
      <c r="I81">
        <v>-3.1999999999857753E-2</v>
      </c>
    </row>
    <row r="82" spans="1:9" ht="18" x14ac:dyDescent="0.35">
      <c r="A82" s="6"/>
    </row>
    <row r="83" spans="1:9" s="7" customFormat="1" ht="18" x14ac:dyDescent="0.35">
      <c r="A83" s="10" t="s">
        <v>36</v>
      </c>
    </row>
    <row r="85" spans="1:9" ht="18" x14ac:dyDescent="0.35">
      <c r="A85" s="6" t="s">
        <v>27</v>
      </c>
      <c r="E85" s="7">
        <f>E67/E79</f>
        <v>1.0218615779106068</v>
      </c>
      <c r="I85" s="7">
        <f>I67/I79</f>
        <v>1.0218990721950285</v>
      </c>
    </row>
    <row r="86" spans="1:9" x14ac:dyDescent="0.25">
      <c r="A86" t="s">
        <v>26</v>
      </c>
      <c r="E86" s="7">
        <v>1.0218983737948002</v>
      </c>
      <c r="I86" s="7">
        <v>1.0218983737948002</v>
      </c>
    </row>
  </sheetData>
  <sortState ref="A14:C20">
    <sortCondition ref="A14"/>
  </sortState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2023-01-31T05:46:50Z</dcterms:modified>
</cp:coreProperties>
</file>