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filterPrivacy="1"/>
  <xr:revisionPtr revIDLastSave="0" documentId="13_ncr:1_{C2E08AAB-9951-44B7-8EE3-6E1306844A76}" xr6:coauthVersionLast="36" xr6:coauthVersionMax="36" xr10:uidLastSave="{00000000-0000-0000-0000-000000000000}"/>
  <bookViews>
    <workbookView xWindow="0" yWindow="0" windowWidth="22260" windowHeight="9600" activeTab="1" xr2:uid="{00000000-000D-0000-FFFF-FFFF00000000}"/>
  </bookViews>
  <sheets>
    <sheet name="Microwave" sheetId="1" r:id="rId1"/>
    <sheet name="Microwave2" sheetId="4" r:id="rId2"/>
  </sheets>
  <definedNames>
    <definedName name="solver_adj" localSheetId="0" hidden="1">Microwave!$I$79:$I$81</definedName>
    <definedName name="solver_adj" localSheetId="1" hidden="1">Microwave2!$E$105:$E$106</definedName>
    <definedName name="solver_cvg" localSheetId="0" hidden="1">0.0000001</definedName>
    <definedName name="solver_cvg" localSheetId="1" hidden="1">0.00000001</definedName>
    <definedName name="solver_drv" localSheetId="0" hidden="1">2</definedName>
    <definedName name="solver_drv" localSheetId="1" hidden="1">2</definedName>
    <definedName name="solver_eng" localSheetId="0" hidden="1">1</definedName>
    <definedName name="solver_eng" localSheetId="1" hidden="1">1</definedName>
    <definedName name="solver_est" localSheetId="0" hidden="1">1</definedName>
    <definedName name="solver_est" localSheetId="1" hidden="1">1</definedName>
    <definedName name="solver_itr" localSheetId="0" hidden="1">2147483647</definedName>
    <definedName name="solver_itr" localSheetId="1" hidden="1">2147483647</definedName>
    <definedName name="solver_mip" localSheetId="0" hidden="1">2147483647</definedName>
    <definedName name="solver_mip" localSheetId="1" hidden="1">2147483647</definedName>
    <definedName name="solver_mni" localSheetId="0" hidden="1">30</definedName>
    <definedName name="solver_mni" localSheetId="1" hidden="1">30</definedName>
    <definedName name="solver_mrt" localSheetId="0" hidden="1">0.075</definedName>
    <definedName name="solver_mrt" localSheetId="1" hidden="1">0.075</definedName>
    <definedName name="solver_msl" localSheetId="0" hidden="1">1</definedName>
    <definedName name="solver_msl" localSheetId="1" hidden="1">1</definedName>
    <definedName name="solver_neg" localSheetId="0" hidden="1">2</definedName>
    <definedName name="solver_neg" localSheetId="1" hidden="1">2</definedName>
    <definedName name="solver_nod" localSheetId="0" hidden="1">2147483647</definedName>
    <definedName name="solver_nod" localSheetId="1" hidden="1">2147483647</definedName>
    <definedName name="solver_num" localSheetId="0" hidden="1">0</definedName>
    <definedName name="solver_num" localSheetId="1" hidden="1">0</definedName>
    <definedName name="solver_nwt" localSheetId="0" hidden="1">1</definedName>
    <definedName name="solver_nwt" localSheetId="1" hidden="1">1</definedName>
    <definedName name="solver_opt" localSheetId="0" hidden="1">Microwave!$K$78</definedName>
    <definedName name="solver_opt" localSheetId="1" hidden="1">Microwave2!$G$104</definedName>
    <definedName name="solver_pre" localSheetId="0" hidden="1">0.00000001</definedName>
    <definedName name="solver_pre" localSheetId="1" hidden="1">0.00000001</definedName>
    <definedName name="solver_rbv" localSheetId="0" hidden="1">2</definedName>
    <definedName name="solver_rbv" localSheetId="1" hidden="1">2</definedName>
    <definedName name="solver_rlx" localSheetId="0" hidden="1">2</definedName>
    <definedName name="solver_rlx" localSheetId="1" hidden="1">2</definedName>
    <definedName name="solver_rsd" localSheetId="0" hidden="1">0</definedName>
    <definedName name="solver_rsd" localSheetId="1" hidden="1">0</definedName>
    <definedName name="solver_scl" localSheetId="0" hidden="1">1</definedName>
    <definedName name="solver_scl" localSheetId="1" hidden="1">1</definedName>
    <definedName name="solver_sho" localSheetId="0" hidden="1">2</definedName>
    <definedName name="solver_sho" localSheetId="1" hidden="1">2</definedName>
    <definedName name="solver_ssz" localSheetId="0" hidden="1">100</definedName>
    <definedName name="solver_ssz" localSheetId="1" hidden="1">100</definedName>
    <definedName name="solver_tim" localSheetId="0" hidden="1">2147483647</definedName>
    <definedName name="solver_tim" localSheetId="1" hidden="1">2147483647</definedName>
    <definedName name="solver_tol" localSheetId="0" hidden="1">0.01</definedName>
    <definedName name="solver_tol" localSheetId="1" hidden="1">0.01</definedName>
    <definedName name="solver_typ" localSheetId="0" hidden="1">2</definedName>
    <definedName name="solver_typ" localSheetId="1" hidden="1">2</definedName>
    <definedName name="solver_val" localSheetId="0" hidden="1">0</definedName>
    <definedName name="solver_val" localSheetId="1" hidden="1">0</definedName>
    <definedName name="solver_ver" localSheetId="0" hidden="1">3</definedName>
    <definedName name="solver_ver" localSheetId="1" hidden="1">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1" l="1"/>
  <c r="C11" i="1"/>
  <c r="C10" i="1"/>
  <c r="C9" i="1"/>
  <c r="B9" i="4" l="1"/>
  <c r="B10" i="4"/>
  <c r="E111" i="4" s="1"/>
  <c r="E110" i="4" l="1"/>
  <c r="C103" i="4"/>
  <c r="E103" i="4" s="1"/>
  <c r="C102" i="4"/>
  <c r="E102" i="4" s="1"/>
  <c r="C94" i="4"/>
  <c r="I94" i="4" s="1"/>
  <c r="C93" i="4"/>
  <c r="I93" i="4" s="1"/>
  <c r="C92" i="4"/>
  <c r="E92" i="4" s="1"/>
  <c r="C91" i="4"/>
  <c r="I91" i="4" s="1"/>
  <c r="K66" i="4"/>
  <c r="J66" i="4"/>
  <c r="L66" i="4" s="1"/>
  <c r="K62" i="4"/>
  <c r="M62" i="4" s="1"/>
  <c r="O62" i="4" s="1"/>
  <c r="K63" i="4"/>
  <c r="K64" i="4"/>
  <c r="M64" i="4" s="1"/>
  <c r="O64" i="4" s="1"/>
  <c r="K65" i="4"/>
  <c r="M65" i="4" s="1"/>
  <c r="O65" i="4" s="1"/>
  <c r="K61" i="4"/>
  <c r="M61" i="4" s="1"/>
  <c r="O61" i="4" s="1"/>
  <c r="J62" i="4"/>
  <c r="L62" i="4" s="1"/>
  <c r="N62" i="4" s="1"/>
  <c r="J63" i="4"/>
  <c r="L63" i="4" s="1"/>
  <c r="J64" i="4"/>
  <c r="L64" i="4" s="1"/>
  <c r="J65" i="4"/>
  <c r="L65" i="4" s="1"/>
  <c r="N65" i="4" s="1"/>
  <c r="J61" i="4"/>
  <c r="L61" i="4" s="1"/>
  <c r="C79" i="4"/>
  <c r="E79" i="4" s="1"/>
  <c r="F79" i="4" s="1"/>
  <c r="G79" i="4" s="1"/>
  <c r="C78" i="4"/>
  <c r="E78" i="4" s="1"/>
  <c r="F78" i="4" s="1"/>
  <c r="G78" i="4" s="1"/>
  <c r="C77" i="4"/>
  <c r="I77" i="4" s="1"/>
  <c r="J77" i="4" s="1"/>
  <c r="K77" i="4" s="1"/>
  <c r="C76" i="4"/>
  <c r="E76" i="4" s="1"/>
  <c r="F76" i="4" s="1"/>
  <c r="G76" i="4" s="1"/>
  <c r="C75" i="4"/>
  <c r="E75" i="4" s="1"/>
  <c r="F75" i="4" s="1"/>
  <c r="G75" i="4" s="1"/>
  <c r="C74" i="4"/>
  <c r="I74" i="4" s="1"/>
  <c r="J74" i="4" s="1"/>
  <c r="K74" i="4" s="1"/>
  <c r="C62" i="4"/>
  <c r="D62" i="4" s="1"/>
  <c r="E62" i="4" s="1"/>
  <c r="C63" i="4"/>
  <c r="D63" i="4" s="1"/>
  <c r="E63" i="4" s="1"/>
  <c r="C64" i="4"/>
  <c r="D64" i="4" s="1"/>
  <c r="E64" i="4" s="1"/>
  <c r="C65" i="4"/>
  <c r="D65" i="4" s="1"/>
  <c r="E65" i="4" s="1"/>
  <c r="C66" i="4"/>
  <c r="D66" i="4" s="1"/>
  <c r="E66" i="4" s="1"/>
  <c r="C61" i="4"/>
  <c r="D61" i="4" s="1"/>
  <c r="E61" i="4" s="1"/>
  <c r="C43" i="4"/>
  <c r="D43" i="4" s="1"/>
  <c r="C44" i="4"/>
  <c r="D44" i="4" s="1"/>
  <c r="C42" i="4"/>
  <c r="D42" i="4" s="1"/>
  <c r="C41" i="4"/>
  <c r="D41" i="4" s="1"/>
  <c r="C40" i="4"/>
  <c r="D40" i="4" s="1"/>
  <c r="C39" i="4"/>
  <c r="D39" i="4" s="1"/>
  <c r="E75" i="1"/>
  <c r="F75" i="1" s="1"/>
  <c r="G75" i="1" s="1"/>
  <c r="C77" i="1"/>
  <c r="I77" i="1" s="1"/>
  <c r="J77" i="1" s="1"/>
  <c r="K77" i="1" s="1"/>
  <c r="C76" i="1"/>
  <c r="I76" i="1" s="1"/>
  <c r="J76" i="1" s="1"/>
  <c r="K76" i="1" s="1"/>
  <c r="C75" i="1"/>
  <c r="I75" i="1" s="1"/>
  <c r="J75" i="1" s="1"/>
  <c r="K75" i="1" s="1"/>
  <c r="C74" i="1"/>
  <c r="I74" i="1" s="1"/>
  <c r="J74" i="1" s="1"/>
  <c r="K74" i="1" s="1"/>
  <c r="D64" i="1"/>
  <c r="E64" i="1" s="1"/>
  <c r="F64" i="1" s="1"/>
  <c r="D65" i="1"/>
  <c r="E65" i="1" s="1"/>
  <c r="F65" i="1" s="1"/>
  <c r="D66" i="1"/>
  <c r="E66" i="1" s="1"/>
  <c r="F66" i="1" s="1"/>
  <c r="D63" i="1"/>
  <c r="E63" i="1" s="1"/>
  <c r="F63" i="1" s="1"/>
  <c r="D52" i="1"/>
  <c r="C51" i="1"/>
  <c r="C52" i="1"/>
  <c r="B50" i="1"/>
  <c r="B51" i="1"/>
  <c r="B52" i="1"/>
  <c r="A49" i="1"/>
  <c r="A50" i="1"/>
  <c r="A51" i="1"/>
  <c r="A52" i="1"/>
  <c r="C43" i="1"/>
  <c r="D43" i="1" s="1"/>
  <c r="C44" i="1"/>
  <c r="D44" i="1" s="1"/>
  <c r="C45" i="1"/>
  <c r="D45" i="1" s="1"/>
  <c r="C42" i="1"/>
  <c r="D42" i="1" s="1"/>
  <c r="A24" i="1"/>
  <c r="E77" i="4" l="1"/>
  <c r="F77" i="4" s="1"/>
  <c r="G77" i="4" s="1"/>
  <c r="E91" i="4"/>
  <c r="F91" i="4" s="1"/>
  <c r="G91" i="4" s="1"/>
  <c r="I76" i="4"/>
  <c r="J76" i="4" s="1"/>
  <c r="K76" i="4" s="1"/>
  <c r="I92" i="4"/>
  <c r="I79" i="4"/>
  <c r="J79" i="4" s="1"/>
  <c r="K79" i="4" s="1"/>
  <c r="I75" i="4"/>
  <c r="J75" i="4" s="1"/>
  <c r="K75" i="4" s="1"/>
  <c r="E74" i="4"/>
  <c r="F74" i="4" s="1"/>
  <c r="G74" i="4" s="1"/>
  <c r="G80" i="4" s="1"/>
  <c r="I78" i="4"/>
  <c r="J78" i="4" s="1"/>
  <c r="K78" i="4" s="1"/>
  <c r="K80" i="4" s="1"/>
  <c r="E94" i="4"/>
  <c r="E93" i="4"/>
  <c r="F93" i="4" s="1"/>
  <c r="G93" i="4" s="1"/>
  <c r="E76" i="1"/>
  <c r="F76" i="1" s="1"/>
  <c r="G76" i="1" s="1"/>
  <c r="G78" i="1" s="1"/>
  <c r="E74" i="1"/>
  <c r="F74" i="1" s="1"/>
  <c r="G74" i="1" s="1"/>
  <c r="E77" i="1"/>
  <c r="F77" i="1" s="1"/>
  <c r="G77" i="1" s="1"/>
  <c r="F103" i="4"/>
  <c r="G103" i="4" s="1"/>
  <c r="F102" i="4"/>
  <c r="G102" i="4" s="1"/>
  <c r="J93" i="4"/>
  <c r="K93" i="4" s="1"/>
  <c r="J91" i="4"/>
  <c r="K91" i="4" s="1"/>
  <c r="F94" i="4"/>
  <c r="G94" i="4" s="1"/>
  <c r="F92" i="4"/>
  <c r="G92" i="4" s="1"/>
  <c r="J92" i="4"/>
  <c r="K92" i="4" s="1"/>
  <c r="J94" i="4"/>
  <c r="K94" i="4" s="1"/>
  <c r="N61" i="4"/>
  <c r="P61" i="4" s="1"/>
  <c r="N66" i="4"/>
  <c r="M66" i="4"/>
  <c r="O66" i="4" s="1"/>
  <c r="P62" i="4"/>
  <c r="N63" i="4"/>
  <c r="M63" i="4"/>
  <c r="O63" i="4" s="1"/>
  <c r="N64" i="4"/>
  <c r="P64" i="4" s="1"/>
  <c r="P65" i="4"/>
  <c r="E67" i="4"/>
  <c r="K78" i="1"/>
  <c r="F67" i="1"/>
  <c r="G104" i="4" l="1"/>
  <c r="K95" i="4"/>
  <c r="G95" i="4"/>
  <c r="P66" i="4"/>
  <c r="P63" i="4"/>
  <c r="P67" i="4" l="1"/>
  <c r="B12" i="1" l="1"/>
  <c r="B10" i="1"/>
  <c r="B55" i="1" l="1"/>
  <c r="D57" i="1"/>
  <c r="B57" i="1"/>
  <c r="B11" i="1" l="1"/>
  <c r="B56" i="1" l="1"/>
  <c r="C56" i="1"/>
  <c r="C57" i="1"/>
  <c r="B9" i="1"/>
  <c r="A54" i="1" l="1"/>
  <c r="A55" i="1"/>
  <c r="A57" i="1"/>
  <c r="A56" i="1"/>
</calcChain>
</file>

<file path=xl/sharedStrings.xml><?xml version="1.0" encoding="utf-8"?>
<sst xmlns="http://schemas.openxmlformats.org/spreadsheetml/2006/main" count="101" uniqueCount="53">
  <si>
    <t>MHz</t>
  </si>
  <si>
    <t>m</t>
  </si>
  <si>
    <t>nat ab (%)</t>
  </si>
  <si>
    <t>nuc spin</t>
  </si>
  <si>
    <t>35Cl</t>
  </si>
  <si>
    <t>37Cl</t>
  </si>
  <si>
    <t>39K</t>
  </si>
  <si>
    <t>41K</t>
  </si>
  <si>
    <r>
      <t>J=2</t>
    </r>
    <r>
      <rPr>
        <sz val="11"/>
        <color theme="1"/>
        <rFont val="Calibri"/>
        <family val="2"/>
      </rPr>
      <t>→</t>
    </r>
    <r>
      <rPr>
        <sz val="11"/>
        <color theme="1"/>
        <rFont val="Calibri"/>
        <family val="2"/>
        <scheme val="minor"/>
      </rPr>
      <t>3</t>
    </r>
  </si>
  <si>
    <t xml:space="preserve">From M. L. Stitch, A. Honig, C. H. Townes, Phys. Rev., 86, 607 (1952); </t>
  </si>
  <si>
    <t>From P. A. Tate, M. W. P. Strandberg, J. Chem. Phys., 22, 1380-1383 (1954)</t>
  </si>
  <si>
    <t>2B estimated to be about 7250 from ED distance</t>
  </si>
  <si>
    <t>"J+1"</t>
  </si>
  <si>
    <t>J</t>
  </si>
  <si>
    <t>J+1</t>
  </si>
  <si>
    <t>2B</t>
  </si>
  <si>
    <r>
      <rPr>
        <vertAlign val="superscript"/>
        <sz val="11"/>
        <color theme="1"/>
        <rFont val="Calibri"/>
        <family val="2"/>
        <scheme val="minor"/>
      </rPr>
      <t>39</t>
    </r>
    <r>
      <rPr>
        <sz val="11"/>
        <color theme="1"/>
        <rFont val="Calibri"/>
        <family val="2"/>
        <scheme val="minor"/>
      </rPr>
      <t>K</t>
    </r>
    <r>
      <rPr>
        <vertAlign val="superscript"/>
        <sz val="11"/>
        <color theme="1"/>
        <rFont val="Calibri"/>
        <family val="2"/>
        <scheme val="minor"/>
      </rPr>
      <t>35</t>
    </r>
    <r>
      <rPr>
        <sz val="11"/>
        <color theme="1"/>
        <rFont val="Calibri"/>
        <family val="2"/>
        <scheme val="minor"/>
      </rPr>
      <t xml:space="preserve">Cl and </t>
    </r>
    <r>
      <rPr>
        <vertAlign val="superscript"/>
        <sz val="11"/>
        <color theme="1"/>
        <rFont val="Calibri"/>
        <family val="2"/>
        <scheme val="minor"/>
      </rPr>
      <t>39</t>
    </r>
    <r>
      <rPr>
        <sz val="11"/>
        <color theme="1"/>
        <rFont val="Calibri"/>
        <family val="2"/>
        <scheme val="minor"/>
      </rPr>
      <t>K</t>
    </r>
    <r>
      <rPr>
        <vertAlign val="superscript"/>
        <sz val="11"/>
        <color theme="1"/>
        <rFont val="Calibri"/>
        <family val="2"/>
        <scheme val="minor"/>
      </rPr>
      <t>37</t>
    </r>
    <r>
      <rPr>
        <sz val="11"/>
        <color theme="1"/>
        <rFont val="Calibri"/>
        <family val="2"/>
        <scheme val="minor"/>
      </rPr>
      <t xml:space="preserve">Cl </t>
    </r>
  </si>
  <si>
    <t>v</t>
  </si>
  <si>
    <t>Model1</t>
  </si>
  <si>
    <r>
      <t>2B</t>
    </r>
    <r>
      <rPr>
        <vertAlign val="subscript"/>
        <sz val="11"/>
        <color theme="1"/>
        <rFont val="Calibri"/>
        <family val="2"/>
        <scheme val="minor"/>
      </rPr>
      <t>e</t>
    </r>
  </si>
  <si>
    <r>
      <t>2</t>
    </r>
    <r>
      <rPr>
        <sz val="11"/>
        <color theme="1"/>
        <rFont val="Calibri"/>
        <family val="2"/>
      </rPr>
      <t>α</t>
    </r>
    <r>
      <rPr>
        <vertAlign val="subscript"/>
        <sz val="11"/>
        <color theme="1"/>
        <rFont val="Calibri"/>
        <family val="2"/>
        <scheme val="minor"/>
      </rPr>
      <t>e</t>
    </r>
  </si>
  <si>
    <t>dev</t>
  </si>
  <si>
    <t>dev^2</t>
  </si>
  <si>
    <r>
      <t>B</t>
    </r>
    <r>
      <rPr>
        <vertAlign val="subscript"/>
        <sz val="11"/>
        <color theme="1"/>
        <rFont val="Calibri"/>
        <family val="2"/>
        <scheme val="minor"/>
      </rPr>
      <t>e</t>
    </r>
  </si>
  <si>
    <r>
      <rPr>
        <sz val="11"/>
        <color theme="1"/>
        <rFont val="Calibri"/>
        <family val="2"/>
      </rPr>
      <t>α</t>
    </r>
    <r>
      <rPr>
        <vertAlign val="subscript"/>
        <sz val="11"/>
        <color theme="1"/>
        <rFont val="Calibri"/>
        <family val="2"/>
        <scheme val="minor"/>
      </rPr>
      <t>e</t>
    </r>
  </si>
  <si>
    <r>
      <rPr>
        <sz val="11"/>
        <color theme="1"/>
        <rFont val="Calibri"/>
        <family val="2"/>
      </rPr>
      <t>γ</t>
    </r>
    <r>
      <rPr>
        <vertAlign val="subscript"/>
        <sz val="11"/>
        <color theme="1"/>
        <rFont val="Calibri"/>
        <family val="2"/>
        <scheme val="minor"/>
      </rPr>
      <t>e</t>
    </r>
  </si>
  <si>
    <t>Model2</t>
  </si>
  <si>
    <t>poor fit, even with anharmonic corrections</t>
  </si>
  <si>
    <r>
      <rPr>
        <vertAlign val="superscript"/>
        <sz val="11"/>
        <color theme="1"/>
        <rFont val="Calibri"/>
        <family val="2"/>
        <scheme val="minor"/>
      </rPr>
      <t>39</t>
    </r>
    <r>
      <rPr>
        <sz val="11"/>
        <color theme="1"/>
        <rFont val="Calibri"/>
        <family val="2"/>
        <scheme val="minor"/>
      </rPr>
      <t>K</t>
    </r>
    <r>
      <rPr>
        <vertAlign val="superscript"/>
        <sz val="11"/>
        <color theme="1"/>
        <rFont val="Calibri"/>
        <family val="2"/>
        <scheme val="minor"/>
      </rPr>
      <t>35</t>
    </r>
    <r>
      <rPr>
        <sz val="11"/>
        <color theme="1"/>
        <rFont val="Calibri"/>
        <family val="2"/>
        <scheme val="minor"/>
      </rPr>
      <t xml:space="preserve">Cl </t>
    </r>
  </si>
  <si>
    <t>dev1</t>
  </si>
  <si>
    <t>dev2</t>
  </si>
  <si>
    <t>dev1^2</t>
  </si>
  <si>
    <t>dev2^2</t>
  </si>
  <si>
    <t>devmin</t>
  </si>
  <si>
    <t>Species</t>
  </si>
  <si>
    <t>systematic deviations for Model 1 in 4 highest frequency points, could two lowest frequency points be different isotopic species?</t>
  </si>
  <si>
    <t>Species1</t>
  </si>
  <si>
    <t>Species2</t>
  </si>
  <si>
    <r>
      <t>B</t>
    </r>
    <r>
      <rPr>
        <vertAlign val="subscript"/>
        <sz val="11"/>
        <color theme="1"/>
        <rFont val="Calibri"/>
        <family val="2"/>
        <scheme val="minor"/>
      </rPr>
      <t>e</t>
    </r>
    <r>
      <rPr>
        <sz val="11"/>
        <color theme="1"/>
        <rFont val="Calibri"/>
        <family val="2"/>
        <scheme val="minor"/>
      </rPr>
      <t xml:space="preserve"> ratio</t>
    </r>
  </si>
  <si>
    <r>
      <rPr>
        <sz val="11"/>
        <color theme="1"/>
        <rFont val="Calibri"/>
        <family val="2"/>
      </rPr>
      <t>μ</t>
    </r>
    <r>
      <rPr>
        <sz val="11"/>
        <color theme="1"/>
        <rFont val="Calibri"/>
        <family val="2"/>
        <scheme val="minor"/>
      </rPr>
      <t xml:space="preserve"> ratio</t>
    </r>
  </si>
  <si>
    <t>Plot the data.</t>
  </si>
  <si>
    <t>uncertainty</t>
  </si>
  <si>
    <t>Assign J.</t>
  </si>
  <si>
    <t>Are these vibrational progressions (one missing), or isotopomers? Calculate possible ratios.</t>
  </si>
  <si>
    <t>Analyse spectra.</t>
  </si>
  <si>
    <t>Because all of the ones that match contain the least abundant K isotope, unlikely that these are isotopomers</t>
  </si>
  <si>
    <t>Analyse effective 2B.</t>
  </si>
  <si>
    <t>Plot the data. Compare with previous source.</t>
  </si>
  <si>
    <t>Is this one species with a break in the vibrational progression, or is it two species? Analyse the effective 2B.</t>
  </si>
  <si>
    <t>One species spectral analysis.</t>
  </si>
  <si>
    <t>Analyze Species 1</t>
  </si>
  <si>
    <t>Analyze Species 2</t>
  </si>
  <si>
    <r>
      <t xml:space="preserve">Check Be and reduced mass ratio. Consistent with </t>
    </r>
    <r>
      <rPr>
        <vertAlign val="superscript"/>
        <sz val="11"/>
        <color theme="1"/>
        <rFont val="Calibri"/>
        <family val="2"/>
        <scheme val="minor"/>
      </rPr>
      <t>39</t>
    </r>
    <r>
      <rPr>
        <sz val="11"/>
        <color theme="1"/>
        <rFont val="Calibri"/>
        <family val="2"/>
        <scheme val="minor"/>
      </rPr>
      <t>K</t>
    </r>
    <r>
      <rPr>
        <vertAlign val="superscript"/>
        <sz val="11"/>
        <color theme="1"/>
        <rFont val="Calibri"/>
        <family val="2"/>
        <scheme val="minor"/>
      </rPr>
      <t>35</t>
    </r>
    <r>
      <rPr>
        <sz val="11"/>
        <color theme="1"/>
        <rFont val="Calibri"/>
        <family val="2"/>
        <scheme val="minor"/>
      </rPr>
      <t xml:space="preserve">Cl and </t>
    </r>
    <r>
      <rPr>
        <vertAlign val="superscript"/>
        <sz val="11"/>
        <color theme="1"/>
        <rFont val="Calibri"/>
        <family val="2"/>
        <scheme val="minor"/>
      </rPr>
      <t>39</t>
    </r>
    <r>
      <rPr>
        <sz val="11"/>
        <color theme="1"/>
        <rFont val="Calibri"/>
        <family val="2"/>
        <scheme val="minor"/>
      </rPr>
      <t>K</t>
    </r>
    <r>
      <rPr>
        <vertAlign val="superscript"/>
        <sz val="11"/>
        <color theme="1"/>
        <rFont val="Calibri"/>
        <family val="2"/>
        <scheme val="minor"/>
      </rPr>
      <t>37</t>
    </r>
    <r>
      <rPr>
        <sz val="11"/>
        <color theme="1"/>
        <rFont val="Calibri"/>
        <family val="2"/>
        <scheme val="minor"/>
      </rPr>
      <t>Cl (Two most abundant isotopologues).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</si>
</sst>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0000"/>
    <numFmt numFmtId="165" formatCode="0.0"/>
    <numFmt numFmtId="166" formatCode="0.0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vertAlign val="superscript"/>
      <sz val="11"/>
      <color theme="1"/>
      <name val="Calibri"/>
      <family val="2"/>
      <scheme val="minor"/>
    </font>
    <font>
      <sz val="10.45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3" fillId="0" borderId="0" xfId="0" applyFont="1"/>
    <xf numFmtId="164" fontId="3" fillId="0" borderId="0" xfId="0" applyNumberFormat="1" applyFon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0" borderId="0" xfId="0" applyFill="1"/>
    <xf numFmtId="0" fontId="3" fillId="4" borderId="0" xfId="0" applyFont="1" applyFill="1"/>
    <xf numFmtId="166" fontId="0" fillId="4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Microwave Spectra of KCl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6979567694883208E-2"/>
          <c:y val="0.14393518518518519"/>
          <c:w val="0.86951271936078411"/>
          <c:h val="0.72088764946048411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Microwave!$B$17:$B$20</c:f>
                <c:numCache>
                  <c:formatCode>General</c:formatCode>
                  <c:ptCount val="4"/>
                  <c:pt idx="0">
                    <c:v>10</c:v>
                  </c:pt>
                  <c:pt idx="1">
                    <c:v>10</c:v>
                  </c:pt>
                  <c:pt idx="2">
                    <c:v>10</c:v>
                  </c:pt>
                  <c:pt idx="3">
                    <c:v>10</c:v>
                  </c:pt>
                </c:numCache>
              </c:numRef>
            </c:plus>
            <c:minus>
              <c:numRef>
                <c:f>Microwave!$B$17:$B$20</c:f>
                <c:numCache>
                  <c:formatCode>General</c:formatCode>
                  <c:ptCount val="4"/>
                  <c:pt idx="0">
                    <c:v>10</c:v>
                  </c:pt>
                  <c:pt idx="1">
                    <c:v>10</c:v>
                  </c:pt>
                  <c:pt idx="2">
                    <c:v>10</c:v>
                  </c:pt>
                  <c:pt idx="3">
                    <c:v>10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stdDev"/>
            <c:noEndCap val="0"/>
            <c:val val="1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Microwave!$A$17:$A$20</c:f>
              <c:numCache>
                <c:formatCode>0.000</c:formatCode>
                <c:ptCount val="4"/>
                <c:pt idx="0">
                  <c:v>22504</c:v>
                </c:pt>
                <c:pt idx="1">
                  <c:v>22626</c:v>
                </c:pt>
                <c:pt idx="2">
                  <c:v>22918</c:v>
                </c:pt>
                <c:pt idx="3">
                  <c:v>23066</c:v>
                </c:pt>
              </c:numCache>
            </c:numRef>
          </c:xVal>
          <c:yVal>
            <c:numRef>
              <c:f>Microwave!$C$17:$C$20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517-474F-9618-9840D5E9BE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960328"/>
        <c:axId val="156258224"/>
      </c:scatterChart>
      <c:valAx>
        <c:axId val="408960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Frequency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258224"/>
        <c:crosses val="autoZero"/>
        <c:crossBetween val="midCat"/>
      </c:valAx>
      <c:valAx>
        <c:axId val="156258224"/>
        <c:scaling>
          <c:orientation val="minMax"/>
          <c:max val="1.2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Grouping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96032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Clustering of 2B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6979567694883208E-2"/>
          <c:y val="0.14393518518518519"/>
          <c:w val="0.86951271936078411"/>
          <c:h val="0.72088764946048411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Microwave!$D$42:$D$45</c:f>
              <c:numCache>
                <c:formatCode>General</c:formatCode>
                <c:ptCount val="4"/>
                <c:pt idx="0">
                  <c:v>7501.333333333333</c:v>
                </c:pt>
                <c:pt idx="1">
                  <c:v>7542</c:v>
                </c:pt>
                <c:pt idx="2">
                  <c:v>7639.333333333333</c:v>
                </c:pt>
                <c:pt idx="3">
                  <c:v>7688.666666666667</c:v>
                </c:pt>
              </c:numCache>
            </c:numRef>
          </c:xVal>
          <c:yVal>
            <c:numRef>
              <c:f>Microwave!$E$42:$E$45</c:f>
              <c:numCache>
                <c:formatCode>General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A79-4635-A0AD-4C601BD8257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960328"/>
        <c:axId val="156258224"/>
      </c:scatterChart>
      <c:valAx>
        <c:axId val="408960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Frequency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258224"/>
        <c:crosses val="autoZero"/>
        <c:crossBetween val="midCat"/>
      </c:valAx>
      <c:valAx>
        <c:axId val="156258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Grouping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9603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Microwave Spectrum of KCl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Microwave2!$B$15:$B$20</c:f>
                <c:numCache>
                  <c:formatCode>General</c:formatCode>
                  <c:ptCount val="6"/>
                  <c:pt idx="0">
                    <c:v>3</c:v>
                  </c:pt>
                  <c:pt idx="1">
                    <c:v>1.5</c:v>
                  </c:pt>
                  <c:pt idx="2">
                    <c:v>2</c:v>
                  </c:pt>
                  <c:pt idx="3">
                    <c:v>1</c:v>
                  </c:pt>
                  <c:pt idx="4">
                    <c:v>0.5</c:v>
                  </c:pt>
                  <c:pt idx="5">
                    <c:v>0.5</c:v>
                  </c:pt>
                </c:numCache>
              </c:numRef>
            </c:plus>
            <c:minus>
              <c:numRef>
                <c:f>Microwave2!$B$15:$B$20</c:f>
                <c:numCache>
                  <c:formatCode>General</c:formatCode>
                  <c:ptCount val="6"/>
                  <c:pt idx="0">
                    <c:v>3</c:v>
                  </c:pt>
                  <c:pt idx="1">
                    <c:v>1.5</c:v>
                  </c:pt>
                  <c:pt idx="2">
                    <c:v>2</c:v>
                  </c:pt>
                  <c:pt idx="3">
                    <c:v>1</c:v>
                  </c:pt>
                  <c:pt idx="4">
                    <c:v>0.5</c:v>
                  </c:pt>
                  <c:pt idx="5">
                    <c:v>0.5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Microwave2!$A$15:$A$20</c:f>
              <c:numCache>
                <c:formatCode>General</c:formatCode>
                <c:ptCount val="6"/>
                <c:pt idx="0">
                  <c:v>22278</c:v>
                </c:pt>
                <c:pt idx="1">
                  <c:v>22410.3</c:v>
                </c:pt>
                <c:pt idx="2">
                  <c:v>22644</c:v>
                </c:pt>
                <c:pt idx="3">
                  <c:v>22785.200000000001</c:v>
                </c:pt>
                <c:pt idx="4">
                  <c:v>22925.4</c:v>
                </c:pt>
                <c:pt idx="5">
                  <c:v>23067.5</c:v>
                </c:pt>
              </c:numCache>
            </c:numRef>
          </c:xVal>
          <c:yVal>
            <c:numRef>
              <c:f>Microwave2!$C$15:$C$20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9384-4C62-B05B-D9C7B081FA5F}"/>
            </c:ext>
          </c:extLst>
        </c:ser>
        <c:ser>
          <c:idx val="0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errBars>
            <c:errDir val="x"/>
            <c:errBarType val="both"/>
            <c:errValType val="cust"/>
            <c:noEndCap val="0"/>
            <c:plus>
              <c:numRef>
                <c:f>Microwave!$B$17:$B$20</c:f>
                <c:numCache>
                  <c:formatCode>General</c:formatCode>
                  <c:ptCount val="4"/>
                  <c:pt idx="0">
                    <c:v>10</c:v>
                  </c:pt>
                  <c:pt idx="1">
                    <c:v>10</c:v>
                  </c:pt>
                  <c:pt idx="2">
                    <c:v>10</c:v>
                  </c:pt>
                  <c:pt idx="3">
                    <c:v>10</c:v>
                  </c:pt>
                </c:numCache>
              </c:numRef>
            </c:plus>
            <c:minus>
              <c:numRef>
                <c:f>Microwave!$B$17:$B$20</c:f>
                <c:numCache>
                  <c:formatCode>General</c:formatCode>
                  <c:ptCount val="4"/>
                  <c:pt idx="0">
                    <c:v>10</c:v>
                  </c:pt>
                  <c:pt idx="1">
                    <c:v>10</c:v>
                  </c:pt>
                  <c:pt idx="2">
                    <c:v>10</c:v>
                  </c:pt>
                  <c:pt idx="3">
                    <c:v>10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errBars>
            <c:errDir val="y"/>
            <c:errBarType val="both"/>
            <c:errValType val="stdErr"/>
            <c:noEndCap val="0"/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xVal>
            <c:numRef>
              <c:f>Microwave!$A$17:$A$20</c:f>
              <c:numCache>
                <c:formatCode>0.000</c:formatCode>
                <c:ptCount val="4"/>
                <c:pt idx="0">
                  <c:v>22504</c:v>
                </c:pt>
                <c:pt idx="1">
                  <c:v>22626</c:v>
                </c:pt>
                <c:pt idx="2">
                  <c:v>22918</c:v>
                </c:pt>
                <c:pt idx="3">
                  <c:v>23066</c:v>
                </c:pt>
              </c:numCache>
            </c:numRef>
          </c:xVal>
          <c:yVal>
            <c:numRef>
              <c:f>Microwave!$C$17:$C$20</c:f>
              <c:numCache>
                <c:formatCode>General</c:formatCode>
                <c:ptCount val="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3E8-4755-B38C-2886B24AC2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0758880"/>
        <c:axId val="320760192"/>
      </c:scatterChart>
      <c:valAx>
        <c:axId val="3207588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Frequency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0760192"/>
        <c:crosses val="autoZero"/>
        <c:crossBetween val="midCat"/>
      </c:valAx>
      <c:valAx>
        <c:axId val="320760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Cluster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07588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Clustering of 2B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1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Microwave2!$D$39:$D$44</c:f>
              <c:numCache>
                <c:formatCode>General</c:formatCode>
                <c:ptCount val="6"/>
                <c:pt idx="0">
                  <c:v>7426</c:v>
                </c:pt>
                <c:pt idx="1">
                  <c:v>7470.0999999999995</c:v>
                </c:pt>
                <c:pt idx="2">
                  <c:v>7548</c:v>
                </c:pt>
                <c:pt idx="3">
                  <c:v>7595.0666666666666</c:v>
                </c:pt>
                <c:pt idx="4">
                  <c:v>7641.8</c:v>
                </c:pt>
                <c:pt idx="5">
                  <c:v>7689.166666666667</c:v>
                </c:pt>
              </c:numCache>
            </c:numRef>
          </c:xVal>
          <c:yVal>
            <c:numRef>
              <c:f>Microwave2!$E$39:$E$44</c:f>
              <c:numCache>
                <c:formatCode>General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281-42F6-A16F-1F65CEF2F5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0758880"/>
        <c:axId val="320760192"/>
      </c:scatterChart>
      <c:valAx>
        <c:axId val="3207588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Frequency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0760192"/>
        <c:crosses val="autoZero"/>
        <c:crossBetween val="midCat"/>
      </c:valAx>
      <c:valAx>
        <c:axId val="320760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Cluster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07588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Model</a:t>
            </a:r>
            <a:r>
              <a:rPr lang="en-CA" baseline="0"/>
              <a:t> 1 Single Species</a:t>
            </a:r>
            <a:endParaRPr lang="en-C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Microwave2!$F$74:$F$79</c:f>
              <c:numCache>
                <c:formatCode>0.000</c:formatCode>
                <c:ptCount val="6"/>
                <c:pt idx="0">
                  <c:v>-5.8391312127860147</c:v>
                </c:pt>
                <c:pt idx="1">
                  <c:v>-7.7478266585931124</c:v>
                </c:pt>
                <c:pt idx="2">
                  <c:v>19.334782449790509</c:v>
                </c:pt>
                <c:pt idx="3">
                  <c:v>8.5260870039819565</c:v>
                </c:pt>
                <c:pt idx="4">
                  <c:v>-1.2826084418229584</c:v>
                </c:pt>
                <c:pt idx="5">
                  <c:v>-12.991303887629329</c:v>
                </c:pt>
              </c:numCache>
            </c:numRef>
          </c:xVal>
          <c:yVal>
            <c:numRef>
              <c:f>Microwave2!$D$74:$D$79</c:f>
              <c:numCache>
                <c:formatCode>General</c:formatCode>
                <c:ptCount val="6"/>
                <c:pt idx="0">
                  <c:v>6</c:v>
                </c:pt>
                <c:pt idx="1">
                  <c:v>5</c:v>
                </c:pt>
                <c:pt idx="2">
                  <c:v>3</c:v>
                </c:pt>
                <c:pt idx="3">
                  <c:v>2</c:v>
                </c:pt>
                <c:pt idx="4">
                  <c:v>1</c:v>
                </c:pt>
                <c:pt idx="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FA1-4403-B273-53642CFCCA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8303976"/>
        <c:axId val="328298400"/>
      </c:scatterChart>
      <c:valAx>
        <c:axId val="3283039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8298400"/>
        <c:crosses val="autoZero"/>
        <c:crossBetween val="midCat"/>
      </c:valAx>
      <c:valAx>
        <c:axId val="328298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83039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Model</a:t>
            </a:r>
            <a:r>
              <a:rPr lang="en-CA" baseline="0"/>
              <a:t> 2 Single Species</a:t>
            </a:r>
            <a:endParaRPr lang="en-C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Microwave2!$J$74:$J$79</c:f>
              <c:numCache>
                <c:formatCode>0.000</c:formatCode>
                <c:ptCount val="6"/>
                <c:pt idx="0">
                  <c:v>5.1873841730885033</c:v>
                </c:pt>
                <c:pt idx="1">
                  <c:v>-9.8592844771555974</c:v>
                </c:pt>
                <c:pt idx="2">
                  <c:v>7.13523635261663</c:v>
                </c:pt>
                <c:pt idx="3">
                  <c:v>-0.62357416735540028</c:v>
                </c:pt>
                <c:pt idx="4">
                  <c:v>-1.9864319772386807</c:v>
                </c:pt>
                <c:pt idx="5">
                  <c:v>0.1466629229762475</c:v>
                </c:pt>
              </c:numCache>
            </c:numRef>
          </c:xVal>
          <c:yVal>
            <c:numRef>
              <c:f>Microwave2!$D$74:$D$79</c:f>
              <c:numCache>
                <c:formatCode>General</c:formatCode>
                <c:ptCount val="6"/>
                <c:pt idx="0">
                  <c:v>6</c:v>
                </c:pt>
                <c:pt idx="1">
                  <c:v>5</c:v>
                </c:pt>
                <c:pt idx="2">
                  <c:v>3</c:v>
                </c:pt>
                <c:pt idx="3">
                  <c:v>2</c:v>
                </c:pt>
                <c:pt idx="4">
                  <c:v>1</c:v>
                </c:pt>
                <c:pt idx="5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61B-4E33-9E74-20B94E3460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8303976"/>
        <c:axId val="328298400"/>
      </c:scatterChart>
      <c:valAx>
        <c:axId val="3283039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8298400"/>
        <c:crosses val="autoZero"/>
        <c:crossBetween val="midCat"/>
      </c:valAx>
      <c:valAx>
        <c:axId val="3282984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830397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Species</a:t>
            </a:r>
            <a:r>
              <a:rPr lang="en-CA" baseline="0"/>
              <a:t> 1 Model 1</a:t>
            </a:r>
            <a:endParaRPr lang="en-C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Microwave2!$F$91:$F$94</c:f>
              <c:numCache>
                <c:formatCode>0.000</c:formatCode>
                <c:ptCount val="4"/>
                <c:pt idx="0">
                  <c:v>-7.9999899378890404E-2</c:v>
                </c:pt>
                <c:pt idx="1">
                  <c:v>-0.20999989825941157</c:v>
                </c:pt>
                <c:pt idx="2">
                  <c:v>0.66000010285642929</c:v>
                </c:pt>
                <c:pt idx="3">
                  <c:v>-0.36999989602190908</c:v>
                </c:pt>
              </c:numCache>
            </c:numRef>
          </c:xVal>
          <c:yVal>
            <c:numRef>
              <c:f>Microwave2!$D$91:$D$94</c:f>
              <c:numCache>
                <c:formatCode>General</c:formatCode>
                <c:ptCount val="4"/>
                <c:pt idx="0">
                  <c:v>3</c:v>
                </c:pt>
                <c:pt idx="1">
                  <c:v>2</c:v>
                </c:pt>
                <c:pt idx="2">
                  <c:v>1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F41-4B7B-BC0A-F1C6574F65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8303976"/>
        <c:axId val="328298400"/>
      </c:scatterChart>
      <c:valAx>
        <c:axId val="3283039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8298400"/>
        <c:crosses val="autoZero"/>
        <c:crossBetween val="midCat"/>
      </c:valAx>
      <c:valAx>
        <c:axId val="328298400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8303976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Species</a:t>
            </a:r>
            <a:r>
              <a:rPr lang="en-CA" baseline="0"/>
              <a:t> 1 Model 2</a:t>
            </a:r>
            <a:endParaRPr lang="en-C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Microwave2!$J$91:$J$94</c:f>
              <c:numCache>
                <c:formatCode>0.000</c:formatCode>
                <c:ptCount val="4"/>
                <c:pt idx="0">
                  <c:v>0.14500002245040378</c:v>
                </c:pt>
                <c:pt idx="1">
                  <c:v>-0.43500002270229743</c:v>
                </c:pt>
                <c:pt idx="2">
                  <c:v>0.43499997726030415</c:v>
                </c:pt>
                <c:pt idx="3">
                  <c:v>-0.14499997764869477</c:v>
                </c:pt>
              </c:numCache>
            </c:numRef>
          </c:xVal>
          <c:yVal>
            <c:numRef>
              <c:f>Microwave2!$D$91:$D$94</c:f>
              <c:numCache>
                <c:formatCode>General</c:formatCode>
                <c:ptCount val="4"/>
                <c:pt idx="0">
                  <c:v>3</c:v>
                </c:pt>
                <c:pt idx="1">
                  <c:v>2</c:v>
                </c:pt>
                <c:pt idx="2">
                  <c:v>1</c:v>
                </c:pt>
                <c:pt idx="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74A-49A8-B9B1-DBE5E730C7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28303976"/>
        <c:axId val="328298400"/>
      </c:scatterChart>
      <c:valAx>
        <c:axId val="32830397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8298400"/>
        <c:crosses val="autoZero"/>
        <c:crossBetween val="midCat"/>
      </c:valAx>
      <c:valAx>
        <c:axId val="328298400"/>
        <c:scaling>
          <c:orientation val="minMax"/>
          <c:max val="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28303976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6" Type="http://schemas.openxmlformats.org/officeDocument/2006/relationships/chart" Target="../charts/chart8.xml"/><Relationship Id="rId5" Type="http://schemas.openxmlformats.org/officeDocument/2006/relationships/chart" Target="../charts/chart7.xml"/><Relationship Id="rId4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314325</xdr:colOff>
      <xdr:row>15</xdr:row>
      <xdr:rowOff>33337</xdr:rowOff>
    </xdr:from>
    <xdr:to>
      <xdr:col>22</xdr:col>
      <xdr:colOff>66675</xdr:colOff>
      <xdr:row>36</xdr:row>
      <xdr:rowOff>95250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333375</xdr:colOff>
      <xdr:row>38</xdr:row>
      <xdr:rowOff>76200</xdr:rowOff>
    </xdr:from>
    <xdr:to>
      <xdr:col>26</xdr:col>
      <xdr:colOff>142875</xdr:colOff>
      <xdr:row>57</xdr:row>
      <xdr:rowOff>28575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219075</xdr:colOff>
      <xdr:row>14</xdr:row>
      <xdr:rowOff>33336</xdr:rowOff>
    </xdr:from>
    <xdr:to>
      <xdr:col>24</xdr:col>
      <xdr:colOff>123825</xdr:colOff>
      <xdr:row>33</xdr:row>
      <xdr:rowOff>95249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533400</xdr:colOff>
      <xdr:row>36</xdr:row>
      <xdr:rowOff>142875</xdr:rowOff>
    </xdr:from>
    <xdr:to>
      <xdr:col>24</xdr:col>
      <xdr:colOff>438150</xdr:colOff>
      <xdr:row>56</xdr:row>
      <xdr:rowOff>14288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28575</xdr:colOff>
      <xdr:row>112</xdr:row>
      <xdr:rowOff>4762</xdr:rowOff>
    </xdr:from>
    <xdr:to>
      <xdr:col>7</xdr:col>
      <xdr:colOff>390525</xdr:colOff>
      <xdr:row>126</xdr:row>
      <xdr:rowOff>80962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190500</xdr:colOff>
      <xdr:row>111</xdr:row>
      <xdr:rowOff>161925</xdr:rowOff>
    </xdr:from>
    <xdr:to>
      <xdr:col>15</xdr:col>
      <xdr:colOff>495300</xdr:colOff>
      <xdr:row>126</xdr:row>
      <xdr:rowOff>47625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0</xdr:colOff>
      <xdr:row>128</xdr:row>
      <xdr:rowOff>0</xdr:rowOff>
    </xdr:from>
    <xdr:to>
      <xdr:col>7</xdr:col>
      <xdr:colOff>361950</xdr:colOff>
      <xdr:row>142</xdr:row>
      <xdr:rowOff>76200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0</xdr:colOff>
      <xdr:row>128</xdr:row>
      <xdr:rowOff>0</xdr:rowOff>
    </xdr:from>
    <xdr:to>
      <xdr:col>15</xdr:col>
      <xdr:colOff>304800</xdr:colOff>
      <xdr:row>142</xdr:row>
      <xdr:rowOff>76200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81"/>
  <sheetViews>
    <sheetView topLeftCell="A34" workbookViewId="0">
      <selection activeCell="N76" sqref="N76"/>
    </sheetView>
  </sheetViews>
  <sheetFormatPr defaultRowHeight="15" x14ac:dyDescent="0.25"/>
  <cols>
    <col min="1" max="1" width="9.5703125" bestFit="1" customWidth="1"/>
    <col min="2" max="2" width="15.140625" customWidth="1"/>
    <col min="3" max="3" width="12.140625" bestFit="1" customWidth="1"/>
    <col min="4" max="4" width="13.7109375" bestFit="1" customWidth="1"/>
    <col min="5" max="5" width="11.5703125" bestFit="1" customWidth="1"/>
    <col min="7" max="7" width="16.7109375" bestFit="1" customWidth="1"/>
  </cols>
  <sheetData>
    <row r="1" spans="1:5" x14ac:dyDescent="0.25">
      <c r="A1" t="s">
        <v>9</v>
      </c>
    </row>
    <row r="3" spans="1:5" ht="17.25" x14ac:dyDescent="0.25">
      <c r="A3" t="s">
        <v>8</v>
      </c>
      <c r="B3" t="s">
        <v>28</v>
      </c>
    </row>
    <row r="4" spans="1:5" x14ac:dyDescent="0.25">
      <c r="B4" t="s">
        <v>1</v>
      </c>
      <c r="C4" t="s">
        <v>41</v>
      </c>
      <c r="D4" t="s">
        <v>2</v>
      </c>
      <c r="E4" t="s">
        <v>3</v>
      </c>
    </row>
    <row r="5" spans="1:5" x14ac:dyDescent="0.25">
      <c r="A5" t="s">
        <v>6</v>
      </c>
      <c r="B5" s="2">
        <v>38.963706680000001</v>
      </c>
      <c r="C5" s="3">
        <v>1.9999999999999999E-7</v>
      </c>
      <c r="D5" s="4">
        <v>93.258099999999999</v>
      </c>
      <c r="E5" s="5">
        <v>1.5</v>
      </c>
    </row>
    <row r="6" spans="1:5" x14ac:dyDescent="0.25">
      <c r="A6" t="s">
        <v>7</v>
      </c>
      <c r="B6" s="2">
        <v>40.961825760000004</v>
      </c>
      <c r="C6" s="3">
        <v>2.1E-7</v>
      </c>
      <c r="D6" s="4">
        <v>6.7302</v>
      </c>
      <c r="E6" s="5">
        <v>1.5</v>
      </c>
    </row>
    <row r="7" spans="1:5" x14ac:dyDescent="0.25">
      <c r="A7" t="s">
        <v>4</v>
      </c>
      <c r="B7" s="2">
        <v>34.968852720999998</v>
      </c>
      <c r="C7" s="3">
        <v>6.8999999999999996E-8</v>
      </c>
      <c r="D7" s="4">
        <v>75.760000000000005</v>
      </c>
      <c r="E7" s="5">
        <v>2.5</v>
      </c>
    </row>
    <row r="8" spans="1:5" x14ac:dyDescent="0.25">
      <c r="A8" t="s">
        <v>5</v>
      </c>
      <c r="B8" s="2">
        <v>36.965902589999999</v>
      </c>
      <c r="C8" s="3">
        <v>4.9999999999999998E-8</v>
      </c>
      <c r="D8" s="4">
        <v>24.24</v>
      </c>
      <c r="E8" s="5">
        <v>2.5</v>
      </c>
    </row>
    <row r="9" spans="1:5" x14ac:dyDescent="0.25">
      <c r="B9" s="1">
        <f>B5*B7/(B5+B7)</f>
        <v>18.429175608097978</v>
      </c>
      <c r="C9">
        <f>D5*D7/100</f>
        <v>70.652336560000009</v>
      </c>
    </row>
    <row r="10" spans="1:5" x14ac:dyDescent="0.25">
      <c r="B10" s="1">
        <f>B6*B7/(B6+B7)</f>
        <v>18.864417924872459</v>
      </c>
      <c r="C10">
        <f>D6*D7/100</f>
        <v>5.0987995200000009</v>
      </c>
    </row>
    <row r="11" spans="1:5" x14ac:dyDescent="0.25">
      <c r="B11" s="1">
        <f>B5*B8/(B5+B8)</f>
        <v>18.969261129166512</v>
      </c>
      <c r="C11">
        <f>D5*D8/100</f>
        <v>22.605763439999997</v>
      </c>
    </row>
    <row r="12" spans="1:5" x14ac:dyDescent="0.25">
      <c r="B12" s="1">
        <f>B6*B8/(B6+B8)</f>
        <v>19.430707054002209</v>
      </c>
      <c r="C12">
        <f>D6*D8/100</f>
        <v>1.6314004799999997</v>
      </c>
    </row>
    <row r="13" spans="1:5" x14ac:dyDescent="0.25">
      <c r="B13" s="1"/>
    </row>
    <row r="14" spans="1:5" s="9" customFormat="1" x14ac:dyDescent="0.25">
      <c r="A14" s="9" t="s">
        <v>40</v>
      </c>
      <c r="B14" s="11"/>
    </row>
    <row r="15" spans="1:5" x14ac:dyDescent="0.25">
      <c r="B15" s="1"/>
    </row>
    <row r="16" spans="1:5" x14ac:dyDescent="0.25">
      <c r="A16" t="s">
        <v>0</v>
      </c>
      <c r="B16" t="s">
        <v>41</v>
      </c>
    </row>
    <row r="17" spans="1:3" x14ac:dyDescent="0.25">
      <c r="A17" s="6">
        <v>22504</v>
      </c>
      <c r="B17">
        <v>10</v>
      </c>
      <c r="C17">
        <v>1</v>
      </c>
    </row>
    <row r="18" spans="1:3" x14ac:dyDescent="0.25">
      <c r="A18" s="6">
        <v>22626</v>
      </c>
      <c r="B18">
        <v>10</v>
      </c>
      <c r="C18">
        <v>1</v>
      </c>
    </row>
    <row r="19" spans="1:3" x14ac:dyDescent="0.25">
      <c r="A19" s="6">
        <v>22918</v>
      </c>
      <c r="B19">
        <v>10</v>
      </c>
      <c r="C19">
        <v>1</v>
      </c>
    </row>
    <row r="20" spans="1:3" x14ac:dyDescent="0.25">
      <c r="A20" s="6">
        <v>23066</v>
      </c>
      <c r="B20">
        <v>10</v>
      </c>
      <c r="C20">
        <v>1</v>
      </c>
    </row>
    <row r="21" spans="1:3" x14ac:dyDescent="0.25">
      <c r="A21" s="6"/>
    </row>
    <row r="22" spans="1:3" x14ac:dyDescent="0.25">
      <c r="A22" t="s">
        <v>11</v>
      </c>
    </row>
    <row r="23" spans="1:3" x14ac:dyDescent="0.25">
      <c r="A23" s="6" t="s">
        <v>12</v>
      </c>
    </row>
    <row r="24" spans="1:3" x14ac:dyDescent="0.25">
      <c r="A24" s="6">
        <f>A20/7250</f>
        <v>3.1815172413793102</v>
      </c>
    </row>
    <row r="25" spans="1:3" x14ac:dyDescent="0.25">
      <c r="A25" s="6"/>
    </row>
    <row r="26" spans="1:3" x14ac:dyDescent="0.25">
      <c r="A26" s="6"/>
    </row>
    <row r="27" spans="1:3" x14ac:dyDescent="0.25">
      <c r="A27" s="6"/>
    </row>
    <row r="28" spans="1:3" x14ac:dyDescent="0.25">
      <c r="A28" s="6"/>
    </row>
    <row r="29" spans="1:3" x14ac:dyDescent="0.25">
      <c r="A29" s="6"/>
    </row>
    <row r="30" spans="1:3" x14ac:dyDescent="0.25">
      <c r="A30" s="6"/>
    </row>
    <row r="31" spans="1:3" x14ac:dyDescent="0.25">
      <c r="A31" s="6"/>
    </row>
    <row r="32" spans="1:3" x14ac:dyDescent="0.25">
      <c r="A32" s="6"/>
    </row>
    <row r="33" spans="1:5" x14ac:dyDescent="0.25">
      <c r="A33" s="6"/>
    </row>
    <row r="34" spans="1:5" x14ac:dyDescent="0.25">
      <c r="A34" s="6"/>
    </row>
    <row r="35" spans="1:5" x14ac:dyDescent="0.25">
      <c r="A35" s="6"/>
    </row>
    <row r="36" spans="1:5" x14ac:dyDescent="0.25">
      <c r="A36" s="6"/>
    </row>
    <row r="37" spans="1:5" x14ac:dyDescent="0.25">
      <c r="A37" s="6"/>
    </row>
    <row r="38" spans="1:5" s="9" customFormat="1" x14ac:dyDescent="0.25">
      <c r="A38" s="12" t="s">
        <v>42</v>
      </c>
    </row>
    <row r="39" spans="1:5" x14ac:dyDescent="0.25">
      <c r="A39" s="6"/>
    </row>
    <row r="41" spans="1:5" x14ac:dyDescent="0.25">
      <c r="B41" t="s">
        <v>13</v>
      </c>
      <c r="C41" t="s">
        <v>14</v>
      </c>
      <c r="D41" t="s">
        <v>15</v>
      </c>
    </row>
    <row r="42" spans="1:5" x14ac:dyDescent="0.25">
      <c r="A42" s="6">
        <v>22504</v>
      </c>
      <c r="B42">
        <v>2</v>
      </c>
      <c r="C42">
        <f>B42+1</f>
        <v>3</v>
      </c>
      <c r="D42">
        <f>A42/C42</f>
        <v>7501.333333333333</v>
      </c>
      <c r="E42">
        <v>0</v>
      </c>
    </row>
    <row r="43" spans="1:5" x14ac:dyDescent="0.25">
      <c r="A43" s="6">
        <v>22626</v>
      </c>
      <c r="B43">
        <v>2</v>
      </c>
      <c r="C43">
        <f t="shared" ref="C43:C45" si="0">B43+1</f>
        <v>3</v>
      </c>
      <c r="D43">
        <f t="shared" ref="D43:D45" si="1">A43/C43</f>
        <v>7542</v>
      </c>
      <c r="E43">
        <v>0</v>
      </c>
    </row>
    <row r="44" spans="1:5" x14ac:dyDescent="0.25">
      <c r="A44" s="6">
        <v>22918</v>
      </c>
      <c r="B44">
        <v>2</v>
      </c>
      <c r="C44">
        <f t="shared" si="0"/>
        <v>3</v>
      </c>
      <c r="D44">
        <f t="shared" si="1"/>
        <v>7639.333333333333</v>
      </c>
      <c r="E44">
        <v>0</v>
      </c>
    </row>
    <row r="45" spans="1:5" x14ac:dyDescent="0.25">
      <c r="A45" s="6">
        <v>23066</v>
      </c>
      <c r="B45">
        <v>2</v>
      </c>
      <c r="C45">
        <f t="shared" si="0"/>
        <v>3</v>
      </c>
      <c r="D45">
        <f t="shared" si="1"/>
        <v>7688.666666666667</v>
      </c>
      <c r="E45">
        <v>0</v>
      </c>
    </row>
    <row r="47" spans="1:5" s="9" customFormat="1" x14ac:dyDescent="0.25">
      <c r="A47" s="9" t="s">
        <v>43</v>
      </c>
    </row>
    <row r="49" spans="1:6" x14ac:dyDescent="0.25">
      <c r="A49">
        <f t="shared" ref="A49:A51" si="2">A42/A$42</f>
        <v>1</v>
      </c>
    </row>
    <row r="50" spans="1:6" x14ac:dyDescent="0.25">
      <c r="A50" s="8">
        <f t="shared" si="2"/>
        <v>1.0054212584429434</v>
      </c>
      <c r="B50">
        <f t="shared" ref="B50:B51" si="3">A43/A$43</f>
        <v>1</v>
      </c>
    </row>
    <row r="51" spans="1:6" x14ac:dyDescent="0.25">
      <c r="A51" s="7">
        <f t="shared" si="2"/>
        <v>1.0183967294703165</v>
      </c>
      <c r="B51" s="7">
        <f t="shared" si="3"/>
        <v>1.0129055069389199</v>
      </c>
      <c r="C51">
        <f>A44/A$44</f>
        <v>1</v>
      </c>
    </row>
    <row r="52" spans="1:6" x14ac:dyDescent="0.25">
      <c r="A52" s="9">
        <f>A45/A$42</f>
        <v>1.0249733380732313</v>
      </c>
      <c r="B52" s="7">
        <f>A45/A$43</f>
        <v>1.019446654291523</v>
      </c>
      <c r="C52" s="8">
        <f>A45/A$44</f>
        <v>1.0064578060912819</v>
      </c>
      <c r="D52">
        <f>A45/$A45</f>
        <v>1</v>
      </c>
    </row>
    <row r="54" spans="1:6" x14ac:dyDescent="0.25">
      <c r="A54">
        <f>B9/B$9</f>
        <v>1</v>
      </c>
    </row>
    <row r="55" spans="1:6" x14ac:dyDescent="0.25">
      <c r="A55" s="9">
        <f>B10/B$9</f>
        <v>1.0236170258523789</v>
      </c>
      <c r="B55" s="10">
        <f>B10/B$10</f>
        <v>1</v>
      </c>
    </row>
    <row r="56" spans="1:6" x14ac:dyDescent="0.25">
      <c r="A56" s="7">
        <f>B11/B$9</f>
        <v>1.0293060054640324</v>
      </c>
      <c r="B56" s="8">
        <f>B11/B$10</f>
        <v>1.0055577227302528</v>
      </c>
      <c r="C56">
        <f>B11/B$11</f>
        <v>1</v>
      </c>
    </row>
    <row r="57" spans="1:6" x14ac:dyDescent="0.25">
      <c r="A57" s="7">
        <f>B12/B$9</f>
        <v>1.0543448859136242</v>
      </c>
      <c r="B57" s="7">
        <f>B12/B$10</f>
        <v>1.0300189028564251</v>
      </c>
      <c r="C57" s="9">
        <f>B12/B$11</f>
        <v>1.0243259830571996</v>
      </c>
      <c r="D57">
        <f>B12/$B12</f>
        <v>1</v>
      </c>
    </row>
    <row r="59" spans="1:6" s="9" customFormat="1" x14ac:dyDescent="0.25">
      <c r="A59" s="9" t="s">
        <v>45</v>
      </c>
    </row>
    <row r="60" spans="1:6" s="9" customFormat="1" x14ac:dyDescent="0.25">
      <c r="A60" s="9" t="s">
        <v>46</v>
      </c>
    </row>
    <row r="62" spans="1:6" x14ac:dyDescent="0.25">
      <c r="B62" t="s">
        <v>17</v>
      </c>
      <c r="D62" t="s">
        <v>18</v>
      </c>
      <c r="E62" t="s">
        <v>21</v>
      </c>
      <c r="F62" t="s">
        <v>22</v>
      </c>
    </row>
    <row r="63" spans="1:6" x14ac:dyDescent="0.25">
      <c r="A63">
        <v>7501.333333333333</v>
      </c>
      <c r="B63">
        <v>4</v>
      </c>
      <c r="D63">
        <f>D$68-D$69*($B63+0.5)</f>
        <v>7498.4333333253571</v>
      </c>
      <c r="E63">
        <f>D63-$A63</f>
        <v>-2.9000000079759047</v>
      </c>
      <c r="F63">
        <f>E63^2</f>
        <v>8.4100000462602473</v>
      </c>
    </row>
    <row r="64" spans="1:6" x14ac:dyDescent="0.25">
      <c r="A64">
        <v>7542</v>
      </c>
      <c r="B64">
        <v>3</v>
      </c>
      <c r="D64">
        <f t="shared" ref="D64:D66" si="4">D$68-D$69*($B64+0.5)</f>
        <v>7545.6333332625572</v>
      </c>
      <c r="E64">
        <f t="shared" ref="E64:E66" si="5">D64-$A64</f>
        <v>3.6333332625572439</v>
      </c>
      <c r="F64">
        <f t="shared" ref="F64:F66" si="6">E64^2</f>
        <v>13.201110596804867</v>
      </c>
    </row>
    <row r="65" spans="1:11" x14ac:dyDescent="0.25">
      <c r="A65">
        <v>7639.333333333333</v>
      </c>
      <c r="B65">
        <v>1</v>
      </c>
      <c r="D65">
        <f t="shared" si="4"/>
        <v>7640.0333331369584</v>
      </c>
      <c r="E65">
        <f t="shared" si="5"/>
        <v>0.69999980362536007</v>
      </c>
      <c r="F65">
        <f t="shared" si="6"/>
        <v>0.48999972507554268</v>
      </c>
    </row>
    <row r="66" spans="1:11" x14ac:dyDescent="0.25">
      <c r="A66">
        <v>7688.666666666667</v>
      </c>
      <c r="B66">
        <v>0</v>
      </c>
      <c r="D66">
        <f t="shared" si="4"/>
        <v>7687.2333330741594</v>
      </c>
      <c r="E66">
        <f t="shared" si="5"/>
        <v>-1.4333335925075517</v>
      </c>
      <c r="F66">
        <f t="shared" si="6"/>
        <v>2.0544451874106042</v>
      </c>
    </row>
    <row r="67" spans="1:11" x14ac:dyDescent="0.25">
      <c r="F67">
        <f>SUM(F63:F66)</f>
        <v>24.15555555555126</v>
      </c>
    </row>
    <row r="68" spans="1:11" ht="18" x14ac:dyDescent="0.35">
      <c r="A68" t="s">
        <v>19</v>
      </c>
      <c r="D68">
        <v>7710.8333330427595</v>
      </c>
    </row>
    <row r="69" spans="1:11" ht="18" x14ac:dyDescent="0.35">
      <c r="A69" t="s">
        <v>20</v>
      </c>
      <c r="D69">
        <v>47.199999937200587</v>
      </c>
    </row>
    <row r="71" spans="1:11" s="9" customFormat="1" x14ac:dyDescent="0.25">
      <c r="A71" s="9" t="s">
        <v>44</v>
      </c>
    </row>
    <row r="73" spans="1:11" x14ac:dyDescent="0.25">
      <c r="B73" t="s">
        <v>13</v>
      </c>
      <c r="C73" t="s">
        <v>14</v>
      </c>
      <c r="D73" t="s">
        <v>17</v>
      </c>
      <c r="E73" t="s">
        <v>18</v>
      </c>
      <c r="F73" t="s">
        <v>21</v>
      </c>
      <c r="G73" t="s">
        <v>22</v>
      </c>
      <c r="I73" t="s">
        <v>26</v>
      </c>
      <c r="J73" t="s">
        <v>21</v>
      </c>
      <c r="K73" t="s">
        <v>22</v>
      </c>
    </row>
    <row r="74" spans="1:11" x14ac:dyDescent="0.25">
      <c r="A74" s="6">
        <v>22504</v>
      </c>
      <c r="B74">
        <v>2</v>
      </c>
      <c r="C74">
        <f>B74+1</f>
        <v>3</v>
      </c>
      <c r="D74">
        <v>4</v>
      </c>
      <c r="E74">
        <f>2*(E$79-E$80*($D74+0.5))*$C74</f>
        <v>22495.300000000989</v>
      </c>
      <c r="F74" s="6">
        <f>E74-$A74</f>
        <v>-8.6999999990111974</v>
      </c>
      <c r="G74" s="6">
        <f>F74^2</f>
        <v>75.689999982794831</v>
      </c>
      <c r="I74">
        <f>2*(I$79-I$80*($D74+0.5)+I$81*($D74+0.5)^2)*$C74</f>
        <v>22501.799998786551</v>
      </c>
      <c r="J74" s="6">
        <f>I74-$A74</f>
        <v>-2.2000012134485587</v>
      </c>
      <c r="K74" s="6">
        <f>J74^2</f>
        <v>4.8400053391751303</v>
      </c>
    </row>
    <row r="75" spans="1:11" x14ac:dyDescent="0.25">
      <c r="A75" s="6">
        <v>22626</v>
      </c>
      <c r="B75">
        <v>2</v>
      </c>
      <c r="C75">
        <f t="shared" ref="C75:C77" si="7">B75+1</f>
        <v>3</v>
      </c>
      <c r="D75">
        <v>3</v>
      </c>
      <c r="E75">
        <f t="shared" ref="E75:E77" si="8">2*(E$79-E$80*($D75+0.5))*$C75</f>
        <v>22636.900000000242</v>
      </c>
      <c r="F75" s="6">
        <f t="shared" ref="F75:F77" si="9">E75-$A75</f>
        <v>10.900000000241562</v>
      </c>
      <c r="G75" s="6">
        <f t="shared" ref="G75:G77" si="10">F75^2</f>
        <v>118.81000000526605</v>
      </c>
      <c r="I75">
        <f t="shared" ref="I75:I77" si="11">2*(I$79-I$80*($D75+0.5)+I$81*($D75+0.5)^2)*$C75</f>
        <v>22630.399998551846</v>
      </c>
      <c r="J75" s="6">
        <f t="shared" ref="J75:J77" si="12">I75-$A75</f>
        <v>4.3999985518457834</v>
      </c>
      <c r="K75" s="6">
        <f t="shared" ref="K75:K77" si="13">J75^2</f>
        <v>19.359987256244992</v>
      </c>
    </row>
    <row r="76" spans="1:11" x14ac:dyDescent="0.25">
      <c r="A76" s="6">
        <v>22918</v>
      </c>
      <c r="B76">
        <v>2</v>
      </c>
      <c r="C76">
        <f t="shared" si="7"/>
        <v>3</v>
      </c>
      <c r="D76">
        <v>1</v>
      </c>
      <c r="E76">
        <f t="shared" si="8"/>
        <v>22920.099999998743</v>
      </c>
      <c r="F76" s="6">
        <f t="shared" si="9"/>
        <v>2.0999999987434421</v>
      </c>
      <c r="G76" s="6">
        <f t="shared" si="10"/>
        <v>4.4099999947224573</v>
      </c>
      <c r="I76">
        <f t="shared" si="11"/>
        <v>22913.599998685542</v>
      </c>
      <c r="J76" s="6">
        <f t="shared" si="12"/>
        <v>-4.4000013144577679</v>
      </c>
      <c r="K76" s="6">
        <f t="shared" si="13"/>
        <v>19.360011567230085</v>
      </c>
    </row>
    <row r="77" spans="1:11" x14ac:dyDescent="0.25">
      <c r="A77" s="6">
        <v>23066</v>
      </c>
      <c r="B77">
        <v>2</v>
      </c>
      <c r="C77">
        <f t="shared" si="7"/>
        <v>3</v>
      </c>
      <c r="D77">
        <v>0</v>
      </c>
      <c r="E77">
        <f t="shared" si="8"/>
        <v>23061.699999997996</v>
      </c>
      <c r="F77" s="6">
        <f t="shared" si="9"/>
        <v>-4.3000000020037987</v>
      </c>
      <c r="G77" s="6">
        <f t="shared" si="10"/>
        <v>18.490000017232671</v>
      </c>
      <c r="I77">
        <f t="shared" si="11"/>
        <v>23068.199999053937</v>
      </c>
      <c r="J77" s="6">
        <f t="shared" si="12"/>
        <v>2.1999990539370629</v>
      </c>
      <c r="K77" s="6">
        <f t="shared" si="13"/>
        <v>4.839995837323972</v>
      </c>
    </row>
    <row r="78" spans="1:11" x14ac:dyDescent="0.25">
      <c r="G78" s="6">
        <f>SUM(G74:G77)</f>
        <v>217.40000000001601</v>
      </c>
      <c r="K78" s="6">
        <f>SUM(K74:K77)</f>
        <v>48.39999999997417</v>
      </c>
    </row>
    <row r="79" spans="1:11" ht="18" x14ac:dyDescent="0.35">
      <c r="A79" t="s">
        <v>23</v>
      </c>
      <c r="E79">
        <v>3855.41666666627</v>
      </c>
      <c r="I79">
        <v>3858.1249998855869</v>
      </c>
    </row>
    <row r="80" spans="1:11" ht="18" x14ac:dyDescent="0.35">
      <c r="A80" t="s">
        <v>24</v>
      </c>
      <c r="E80">
        <v>23.599999999875294</v>
      </c>
      <c r="I80">
        <v>27.211111206015655</v>
      </c>
    </row>
    <row r="81" spans="1:9" ht="18" x14ac:dyDescent="0.35">
      <c r="A81" t="s">
        <v>25</v>
      </c>
      <c r="I81">
        <v>0.72222223897490234</v>
      </c>
    </row>
  </sheetData>
  <sortState ref="A17:C20">
    <sortCondition ref="A17"/>
  </sortState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111"/>
  <sheetViews>
    <sheetView tabSelected="1" topLeftCell="A107" workbookViewId="0">
      <selection activeCell="L106" sqref="L106"/>
    </sheetView>
  </sheetViews>
  <sheetFormatPr defaultRowHeight="15" x14ac:dyDescent="0.25"/>
  <cols>
    <col min="2" max="2" width="14.42578125" customWidth="1"/>
    <col min="3" max="3" width="12.140625" customWidth="1"/>
  </cols>
  <sheetData>
    <row r="1" spans="1:5" x14ac:dyDescent="0.25">
      <c r="A1" t="s">
        <v>10</v>
      </c>
    </row>
    <row r="3" spans="1:5" ht="17.25" x14ac:dyDescent="0.25">
      <c r="A3" t="s">
        <v>8</v>
      </c>
      <c r="B3" t="s">
        <v>16</v>
      </c>
    </row>
    <row r="4" spans="1:5" x14ac:dyDescent="0.25">
      <c r="B4" t="s">
        <v>1</v>
      </c>
      <c r="C4" t="s">
        <v>41</v>
      </c>
      <c r="D4" t="s">
        <v>2</v>
      </c>
      <c r="E4" t="s">
        <v>3</v>
      </c>
    </row>
    <row r="5" spans="1:5" x14ac:dyDescent="0.25">
      <c r="A5" t="s">
        <v>6</v>
      </c>
      <c r="B5" s="2">
        <v>38.963706680000001</v>
      </c>
      <c r="C5" s="3">
        <v>1.9999999999999999E-7</v>
      </c>
      <c r="D5" s="4">
        <v>93.258099999999999</v>
      </c>
      <c r="E5" s="5">
        <v>1.5</v>
      </c>
    </row>
    <row r="6" spans="1:5" x14ac:dyDescent="0.25">
      <c r="A6" t="s">
        <v>7</v>
      </c>
      <c r="B6" s="2">
        <v>40.961825760000004</v>
      </c>
      <c r="C6" s="3">
        <v>2.1E-7</v>
      </c>
      <c r="D6" s="4">
        <v>6.7302</v>
      </c>
      <c r="E6" s="5">
        <v>1.5</v>
      </c>
    </row>
    <row r="7" spans="1:5" x14ac:dyDescent="0.25">
      <c r="A7" t="s">
        <v>4</v>
      </c>
      <c r="B7" s="2">
        <v>34.968852720999998</v>
      </c>
      <c r="C7" s="3">
        <v>6.8999999999999996E-8</v>
      </c>
      <c r="D7" s="4">
        <v>75.760000000000005</v>
      </c>
      <c r="E7" s="5">
        <v>2.5</v>
      </c>
    </row>
    <row r="8" spans="1:5" x14ac:dyDescent="0.25">
      <c r="A8" t="s">
        <v>5</v>
      </c>
      <c r="B8" s="2">
        <v>36.965902589999999</v>
      </c>
      <c r="C8" s="3">
        <v>4.9999999999999998E-8</v>
      </c>
      <c r="D8" s="4">
        <v>24.24</v>
      </c>
      <c r="E8" s="5">
        <v>2.5</v>
      </c>
    </row>
    <row r="9" spans="1:5" x14ac:dyDescent="0.25">
      <c r="B9" s="1">
        <f>B5*B7/(B5+B7)</f>
        <v>18.429175608097978</v>
      </c>
    </row>
    <row r="10" spans="1:5" x14ac:dyDescent="0.25">
      <c r="B10" s="1">
        <f>B5*B8/(B5+B8)</f>
        <v>18.969261129166512</v>
      </c>
    </row>
    <row r="11" spans="1:5" x14ac:dyDescent="0.25">
      <c r="B11" s="1"/>
    </row>
    <row r="12" spans="1:5" s="9" customFormat="1" x14ac:dyDescent="0.25">
      <c r="A12" s="9" t="s">
        <v>47</v>
      </c>
      <c r="B12" s="11"/>
    </row>
    <row r="13" spans="1:5" x14ac:dyDescent="0.25">
      <c r="B13" s="1"/>
    </row>
    <row r="14" spans="1:5" x14ac:dyDescent="0.25">
      <c r="A14" t="s">
        <v>0</v>
      </c>
      <c r="B14" t="s">
        <v>41</v>
      </c>
    </row>
    <row r="15" spans="1:5" x14ac:dyDescent="0.25">
      <c r="A15">
        <v>22278</v>
      </c>
      <c r="B15">
        <v>3</v>
      </c>
      <c r="C15">
        <v>0</v>
      </c>
    </row>
    <row r="16" spans="1:5" x14ac:dyDescent="0.25">
      <c r="A16">
        <v>22410.3</v>
      </c>
      <c r="B16">
        <v>1.5</v>
      </c>
      <c r="C16">
        <v>0</v>
      </c>
    </row>
    <row r="17" spans="1:3" x14ac:dyDescent="0.25">
      <c r="A17">
        <v>22644</v>
      </c>
      <c r="B17">
        <v>2</v>
      </c>
      <c r="C17">
        <v>0</v>
      </c>
    </row>
    <row r="18" spans="1:3" x14ac:dyDescent="0.25">
      <c r="A18">
        <v>22785.200000000001</v>
      </c>
      <c r="B18">
        <v>1</v>
      </c>
      <c r="C18">
        <v>0</v>
      </c>
    </row>
    <row r="19" spans="1:3" x14ac:dyDescent="0.25">
      <c r="A19">
        <v>22925.4</v>
      </c>
      <c r="B19">
        <v>0.5</v>
      </c>
      <c r="C19">
        <v>0</v>
      </c>
    </row>
    <row r="20" spans="1:3" x14ac:dyDescent="0.25">
      <c r="A20">
        <v>23067.5</v>
      </c>
      <c r="B20">
        <v>0.5</v>
      </c>
      <c r="C20">
        <v>0</v>
      </c>
    </row>
    <row r="36" spans="1:5" s="9" customFormat="1" x14ac:dyDescent="0.25">
      <c r="A36" s="9" t="s">
        <v>42</v>
      </c>
    </row>
    <row r="38" spans="1:5" x14ac:dyDescent="0.25">
      <c r="B38" t="s">
        <v>13</v>
      </c>
      <c r="C38" t="s">
        <v>14</v>
      </c>
      <c r="D38" t="s">
        <v>15</v>
      </c>
    </row>
    <row r="39" spans="1:5" x14ac:dyDescent="0.25">
      <c r="A39">
        <v>22278</v>
      </c>
      <c r="B39">
        <v>2</v>
      </c>
      <c r="C39">
        <f>B39+1</f>
        <v>3</v>
      </c>
      <c r="D39">
        <f>A39/C39</f>
        <v>7426</v>
      </c>
      <c r="E39">
        <v>0</v>
      </c>
    </row>
    <row r="40" spans="1:5" x14ac:dyDescent="0.25">
      <c r="A40">
        <v>22410.3</v>
      </c>
      <c r="B40">
        <v>2</v>
      </c>
      <c r="C40">
        <f t="shared" ref="C40:C44" si="0">B40+1</f>
        <v>3</v>
      </c>
      <c r="D40">
        <f t="shared" ref="D40:D42" si="1">A40/C40</f>
        <v>7470.0999999999995</v>
      </c>
      <c r="E40">
        <v>0</v>
      </c>
    </row>
    <row r="41" spans="1:5" x14ac:dyDescent="0.25">
      <c r="A41">
        <v>22644</v>
      </c>
      <c r="B41">
        <v>2</v>
      </c>
      <c r="C41">
        <f t="shared" si="0"/>
        <v>3</v>
      </c>
      <c r="D41">
        <f t="shared" si="1"/>
        <v>7548</v>
      </c>
      <c r="E41">
        <v>0</v>
      </c>
    </row>
    <row r="42" spans="1:5" x14ac:dyDescent="0.25">
      <c r="A42">
        <v>22785.200000000001</v>
      </c>
      <c r="B42">
        <v>2</v>
      </c>
      <c r="C42">
        <f t="shared" si="0"/>
        <v>3</v>
      </c>
      <c r="D42">
        <f t="shared" si="1"/>
        <v>7595.0666666666666</v>
      </c>
      <c r="E42">
        <v>0</v>
      </c>
    </row>
    <row r="43" spans="1:5" x14ac:dyDescent="0.25">
      <c r="A43">
        <v>22925.4</v>
      </c>
      <c r="B43">
        <v>2</v>
      </c>
      <c r="C43">
        <f t="shared" si="0"/>
        <v>3</v>
      </c>
      <c r="D43">
        <f t="shared" ref="D43:D44" si="2">A43/C43</f>
        <v>7641.8</v>
      </c>
      <c r="E43">
        <v>0</v>
      </c>
    </row>
    <row r="44" spans="1:5" x14ac:dyDescent="0.25">
      <c r="A44">
        <v>23067.5</v>
      </c>
      <c r="B44">
        <v>2</v>
      </c>
      <c r="C44">
        <f t="shared" si="0"/>
        <v>3</v>
      </c>
      <c r="D44">
        <f t="shared" si="2"/>
        <v>7689.166666666667</v>
      </c>
      <c r="E44">
        <v>0</v>
      </c>
    </row>
    <row r="58" spans="1:16" s="9" customFormat="1" x14ac:dyDescent="0.25">
      <c r="A58" s="9" t="s">
        <v>48</v>
      </c>
    </row>
    <row r="60" spans="1:16" x14ac:dyDescent="0.25">
      <c r="B60" t="s">
        <v>17</v>
      </c>
      <c r="C60" t="s">
        <v>18</v>
      </c>
      <c r="D60" t="s">
        <v>21</v>
      </c>
      <c r="E60" t="s">
        <v>22</v>
      </c>
      <c r="H60" t="s">
        <v>34</v>
      </c>
      <c r="I60" t="s">
        <v>17</v>
      </c>
      <c r="J60" t="s">
        <v>18</v>
      </c>
      <c r="K60" t="s">
        <v>26</v>
      </c>
      <c r="L60" t="s">
        <v>29</v>
      </c>
      <c r="M60" t="s">
        <v>30</v>
      </c>
      <c r="N60" t="s">
        <v>31</v>
      </c>
      <c r="O60" t="s">
        <v>32</v>
      </c>
      <c r="P60" t="s">
        <v>33</v>
      </c>
    </row>
    <row r="61" spans="1:16" x14ac:dyDescent="0.25">
      <c r="A61">
        <v>7426</v>
      </c>
      <c r="B61">
        <v>6</v>
      </c>
      <c r="C61">
        <f>C$68-C$69*($B61+0.5)</f>
        <v>7424.0536231606256</v>
      </c>
      <c r="D61">
        <f>C61-$A61</f>
        <v>-1.9463768393743521</v>
      </c>
      <c r="E61">
        <f>D61^2</f>
        <v>3.7883828008528924</v>
      </c>
      <c r="H61">
        <v>2</v>
      </c>
      <c r="I61">
        <v>1</v>
      </c>
      <c r="J61">
        <f>J$68-J$69*($I61+0.5)</f>
        <v>7642.0199998920434</v>
      </c>
      <c r="K61">
        <f>K$68-K$69*($I61+0.5)</f>
        <v>7426.0000000487207</v>
      </c>
      <c r="L61">
        <f>J61-$A61</f>
        <v>216.01999989204342</v>
      </c>
      <c r="M61">
        <f>K61-$A61</f>
        <v>4.8720721679273993E-8</v>
      </c>
      <c r="N61">
        <f>L61^2</f>
        <v>46664.640353358438</v>
      </c>
      <c r="O61">
        <f>M61^2</f>
        <v>2.3737087209492788E-15</v>
      </c>
      <c r="P61">
        <f>MIN(N61:O61)</f>
        <v>2.3737087209492788E-15</v>
      </c>
    </row>
    <row r="62" spans="1:16" x14ac:dyDescent="0.25">
      <c r="A62">
        <v>7470.0999999999995</v>
      </c>
      <c r="B62">
        <v>5</v>
      </c>
      <c r="C62">
        <f t="shared" ref="C62:C66" si="3">C$68-C$69*($B62+0.5)</f>
        <v>7467.517391276574</v>
      </c>
      <c r="D62">
        <f t="shared" ref="D62:D66" si="4">C62-$A62</f>
        <v>-2.5826087234254373</v>
      </c>
      <c r="E62">
        <f t="shared" ref="E62:E66" si="5">D62^2</f>
        <v>6.6698678183131674</v>
      </c>
      <c r="H62">
        <v>2</v>
      </c>
      <c r="I62">
        <v>0</v>
      </c>
      <c r="J62">
        <f t="shared" ref="J62:K65" si="6">J$68-J$69*($I62+0.5)</f>
        <v>7689.043333219136</v>
      </c>
      <c r="K62">
        <f t="shared" si="6"/>
        <v>7470.0999999944579</v>
      </c>
      <c r="L62">
        <f t="shared" ref="L62:L66" si="7">J62-$A62</f>
        <v>218.94333321913655</v>
      </c>
      <c r="M62">
        <f t="shared" ref="M62:M66" si="8">K62-$A62</f>
        <v>-5.5415512179024518E-9</v>
      </c>
      <c r="N62">
        <f t="shared" ref="N62:N66" si="9">L62^2</f>
        <v>47936.183161105859</v>
      </c>
      <c r="O62">
        <f t="shared" ref="O62:O66" si="10">M62^2</f>
        <v>3.0708789900636146E-17</v>
      </c>
      <c r="P62">
        <f t="shared" ref="P62:P66" si="11">MIN(N62:O62)</f>
        <v>3.0708789900636146E-17</v>
      </c>
    </row>
    <row r="63" spans="1:16" x14ac:dyDescent="0.25">
      <c r="A63">
        <v>7548</v>
      </c>
      <c r="B63">
        <v>3</v>
      </c>
      <c r="C63">
        <f t="shared" si="3"/>
        <v>7554.4449275084689</v>
      </c>
      <c r="D63">
        <f t="shared" si="4"/>
        <v>6.4449275084689361</v>
      </c>
      <c r="E63">
        <f t="shared" si="5"/>
        <v>41.537090589419606</v>
      </c>
      <c r="H63">
        <v>1</v>
      </c>
      <c r="I63">
        <v>3</v>
      </c>
      <c r="J63">
        <f t="shared" si="6"/>
        <v>7547.9733332378601</v>
      </c>
      <c r="K63">
        <f t="shared" si="6"/>
        <v>7337.8000001572454</v>
      </c>
      <c r="L63">
        <f t="shared" si="7"/>
        <v>-2.6666762139939237E-2</v>
      </c>
      <c r="M63">
        <f t="shared" si="8"/>
        <v>-210.19999984275455</v>
      </c>
      <c r="N63">
        <f t="shared" si="9"/>
        <v>7.1111620302809675E-4</v>
      </c>
      <c r="O63">
        <f t="shared" si="10"/>
        <v>44184.039933894011</v>
      </c>
      <c r="P63">
        <f t="shared" si="11"/>
        <v>7.1111620302809675E-4</v>
      </c>
    </row>
    <row r="64" spans="1:16" x14ac:dyDescent="0.25">
      <c r="A64">
        <v>7595.0666666666666</v>
      </c>
      <c r="B64">
        <v>2</v>
      </c>
      <c r="C64">
        <f t="shared" si="3"/>
        <v>7597.9086956244164</v>
      </c>
      <c r="D64">
        <f t="shared" si="4"/>
        <v>2.8420289577497897</v>
      </c>
      <c r="E64">
        <f t="shared" si="5"/>
        <v>8.0771285966883557</v>
      </c>
      <c r="H64">
        <v>1</v>
      </c>
      <c r="I64">
        <v>2</v>
      </c>
      <c r="J64">
        <f t="shared" si="6"/>
        <v>7594.9966665649517</v>
      </c>
      <c r="K64">
        <f t="shared" si="6"/>
        <v>7381.9000001029826</v>
      </c>
      <c r="L64">
        <f t="shared" si="7"/>
        <v>-7.0000101714867924E-2</v>
      </c>
      <c r="M64">
        <f t="shared" si="8"/>
        <v>-213.16666656368398</v>
      </c>
      <c r="N64">
        <f t="shared" si="9"/>
        <v>4.9000142400918555E-3</v>
      </c>
      <c r="O64">
        <f t="shared" si="10"/>
        <v>45440.027733872827</v>
      </c>
      <c r="P64">
        <f t="shared" si="11"/>
        <v>4.9000142400918555E-3</v>
      </c>
    </row>
    <row r="65" spans="1:16" x14ac:dyDescent="0.25">
      <c r="A65">
        <v>7641.8</v>
      </c>
      <c r="B65">
        <v>1</v>
      </c>
      <c r="C65">
        <f t="shared" si="3"/>
        <v>7641.3724637403648</v>
      </c>
      <c r="D65">
        <f t="shared" si="4"/>
        <v>-0.42753625963541708</v>
      </c>
      <c r="E65">
        <f t="shared" si="5"/>
        <v>0.18278725330304277</v>
      </c>
      <c r="H65">
        <v>1</v>
      </c>
      <c r="I65">
        <v>1</v>
      </c>
      <c r="J65">
        <f t="shared" si="6"/>
        <v>7642.0199998920434</v>
      </c>
      <c r="K65">
        <f t="shared" si="6"/>
        <v>7426.0000000487207</v>
      </c>
      <c r="L65">
        <f t="shared" si="7"/>
        <v>0.21999989204323356</v>
      </c>
      <c r="M65">
        <f t="shared" si="8"/>
        <v>-215.79999995127946</v>
      </c>
      <c r="N65">
        <f t="shared" si="9"/>
        <v>4.8399952499034421E-2</v>
      </c>
      <c r="O65">
        <f t="shared" si="10"/>
        <v>46569.639978972213</v>
      </c>
      <c r="P65">
        <f t="shared" si="11"/>
        <v>4.8399952499034421E-2</v>
      </c>
    </row>
    <row r="66" spans="1:16" x14ac:dyDescent="0.25">
      <c r="A66">
        <v>7689.166666666667</v>
      </c>
      <c r="B66">
        <v>0</v>
      </c>
      <c r="C66">
        <f t="shared" si="3"/>
        <v>7684.8362318563122</v>
      </c>
      <c r="D66">
        <f t="shared" si="4"/>
        <v>-4.3304348103547454</v>
      </c>
      <c r="E66">
        <f t="shared" si="5"/>
        <v>18.75266564673214</v>
      </c>
      <c r="H66">
        <v>1</v>
      </c>
      <c r="I66">
        <v>0</v>
      </c>
      <c r="J66">
        <f>J$68-J$69*($I66+0.5)</f>
        <v>7689.043333219136</v>
      </c>
      <c r="K66">
        <f>K$68-K$69*($I66+0.5)</f>
        <v>7470.0999999944579</v>
      </c>
      <c r="L66">
        <f t="shared" si="7"/>
        <v>-0.12333344753096753</v>
      </c>
      <c r="M66">
        <f t="shared" si="8"/>
        <v>-219.06666667220907</v>
      </c>
      <c r="N66">
        <f t="shared" si="9"/>
        <v>1.5211139279873921E-2</v>
      </c>
      <c r="O66">
        <f t="shared" si="10"/>
        <v>47990.204446872754</v>
      </c>
      <c r="P66">
        <f t="shared" si="11"/>
        <v>1.5211139279873921E-2</v>
      </c>
    </row>
    <row r="67" spans="1:16" x14ac:dyDescent="0.25">
      <c r="E67">
        <f>SUM(E61:E66)</f>
        <v>79.007922705309198</v>
      </c>
      <c r="P67">
        <f>SUM(P61:P66)</f>
        <v>6.9222222222030699E-2</v>
      </c>
    </row>
    <row r="68" spans="1:16" ht="18" x14ac:dyDescent="0.35">
      <c r="A68" t="s">
        <v>19</v>
      </c>
      <c r="C68">
        <v>7706.568115914286</v>
      </c>
      <c r="J68">
        <v>7712.5549998826818</v>
      </c>
      <c r="K68">
        <v>7492.1499999673269</v>
      </c>
    </row>
    <row r="69" spans="1:16" ht="18" x14ac:dyDescent="0.35">
      <c r="A69" t="s">
        <v>20</v>
      </c>
      <c r="C69">
        <v>43.463768115947687</v>
      </c>
      <c r="J69">
        <v>47.023333327092011</v>
      </c>
      <c r="K69">
        <v>44.099999945737558</v>
      </c>
    </row>
    <row r="71" spans="1:16" s="9" customFormat="1" x14ac:dyDescent="0.25">
      <c r="A71" s="9" t="s">
        <v>49</v>
      </c>
    </row>
    <row r="73" spans="1:16" x14ac:dyDescent="0.25">
      <c r="B73" t="s">
        <v>13</v>
      </c>
      <c r="C73" t="s">
        <v>14</v>
      </c>
      <c r="D73" t="s">
        <v>17</v>
      </c>
      <c r="E73" t="s">
        <v>18</v>
      </c>
      <c r="F73" t="s">
        <v>21</v>
      </c>
      <c r="G73" t="s">
        <v>22</v>
      </c>
      <c r="I73" t="s">
        <v>26</v>
      </c>
      <c r="J73" t="s">
        <v>21</v>
      </c>
      <c r="K73" t="s">
        <v>22</v>
      </c>
    </row>
    <row r="74" spans="1:16" x14ac:dyDescent="0.25">
      <c r="A74">
        <v>22278</v>
      </c>
      <c r="B74">
        <v>2</v>
      </c>
      <c r="C74">
        <f>B74+1</f>
        <v>3</v>
      </c>
      <c r="D74">
        <v>6</v>
      </c>
      <c r="E74">
        <f>2*(E$81-E$82*($D74+0.5))*$C74</f>
        <v>22272.160868787214</v>
      </c>
      <c r="F74" s="6">
        <f>E74-$A74</f>
        <v>-5.8391312127860147</v>
      </c>
      <c r="G74" s="6">
        <f>F74^2</f>
        <v>34.095453320131874</v>
      </c>
      <c r="I74">
        <f>2*(I$81-I$82*($D74+0.5)+I$83*($D74+0.5)^2)*$C74</f>
        <v>22283.187384173089</v>
      </c>
      <c r="J74" s="6">
        <f>I74-$A74</f>
        <v>5.1873841730885033</v>
      </c>
      <c r="K74" s="6">
        <f>J74^2</f>
        <v>26.908954559209096</v>
      </c>
    </row>
    <row r="75" spans="1:16" x14ac:dyDescent="0.25">
      <c r="A75">
        <v>22410.3</v>
      </c>
      <c r="B75">
        <v>2</v>
      </c>
      <c r="C75">
        <f t="shared" ref="C75:C79" si="12">B75+1</f>
        <v>3</v>
      </c>
      <c r="D75">
        <v>5</v>
      </c>
      <c r="E75">
        <f t="shared" ref="E75:E79" si="13">2*(E$81-E$82*($D75+0.5))*$C75</f>
        <v>22402.552173341406</v>
      </c>
      <c r="F75" s="6">
        <f t="shared" ref="F75:F79" si="14">E75-$A75</f>
        <v>-7.7478266585931124</v>
      </c>
      <c r="G75" s="6">
        <f t="shared" ref="G75:G79" si="15">F75^2</f>
        <v>60.028817931606113</v>
      </c>
      <c r="I75">
        <f t="shared" ref="I75:I79" si="16">2*(I$81-I$82*($D75+0.5)+I$83*($D75+0.5)^2)*$C75</f>
        <v>22400.440715522844</v>
      </c>
      <c r="J75" s="6">
        <f t="shared" ref="J75:J79" si="17">I75-$A75</f>
        <v>-9.8592844771555974</v>
      </c>
      <c r="K75" s="6">
        <f t="shared" ref="K75:K79" si="18">J75^2</f>
        <v>97.205490401481327</v>
      </c>
    </row>
    <row r="76" spans="1:16" x14ac:dyDescent="0.25">
      <c r="A76">
        <v>22644</v>
      </c>
      <c r="B76">
        <v>2</v>
      </c>
      <c r="C76">
        <f t="shared" si="12"/>
        <v>3</v>
      </c>
      <c r="D76">
        <v>3</v>
      </c>
      <c r="E76">
        <f t="shared" si="13"/>
        <v>22663.334782449791</v>
      </c>
      <c r="F76" s="6">
        <f t="shared" si="14"/>
        <v>19.334782449790509</v>
      </c>
      <c r="G76" s="6">
        <f t="shared" si="15"/>
        <v>373.83381238072707</v>
      </c>
      <c r="I76">
        <f t="shared" si="16"/>
        <v>22651.135236352617</v>
      </c>
      <c r="J76" s="6">
        <f t="shared" si="17"/>
        <v>7.13523635261663</v>
      </c>
      <c r="K76" s="6">
        <f t="shared" si="18"/>
        <v>50.911597807701867</v>
      </c>
    </row>
    <row r="77" spans="1:16" x14ac:dyDescent="0.25">
      <c r="A77">
        <v>22785.200000000001</v>
      </c>
      <c r="B77">
        <v>2</v>
      </c>
      <c r="C77">
        <f t="shared" si="12"/>
        <v>3</v>
      </c>
      <c r="D77">
        <v>2</v>
      </c>
      <c r="E77">
        <f t="shared" si="13"/>
        <v>22793.726087003983</v>
      </c>
      <c r="F77" s="6">
        <f t="shared" si="14"/>
        <v>8.5260870039819565</v>
      </c>
      <c r="G77" s="6">
        <f t="shared" si="15"/>
        <v>72.694159599470012</v>
      </c>
      <c r="I77">
        <f t="shared" si="16"/>
        <v>22784.576425832645</v>
      </c>
      <c r="J77" s="6">
        <f t="shared" si="17"/>
        <v>-0.62357416735540028</v>
      </c>
      <c r="K77" s="6">
        <f t="shared" si="18"/>
        <v>0.38884474219298076</v>
      </c>
    </row>
    <row r="78" spans="1:16" x14ac:dyDescent="0.25">
      <c r="A78">
        <v>22925.4</v>
      </c>
      <c r="B78">
        <v>2</v>
      </c>
      <c r="C78">
        <f t="shared" si="12"/>
        <v>3</v>
      </c>
      <c r="D78">
        <v>1</v>
      </c>
      <c r="E78">
        <f t="shared" si="13"/>
        <v>22924.117391558178</v>
      </c>
      <c r="F78" s="6">
        <f t="shared" si="14"/>
        <v>-1.2826084418229584</v>
      </c>
      <c r="G78" s="6">
        <f t="shared" si="15"/>
        <v>1.6450844150355173</v>
      </c>
      <c r="I78">
        <f t="shared" si="16"/>
        <v>22923.413568022763</v>
      </c>
      <c r="J78" s="6">
        <f t="shared" si="17"/>
        <v>-1.9864319772386807</v>
      </c>
      <c r="K78" s="6">
        <f t="shared" si="18"/>
        <v>3.9459120001963743</v>
      </c>
    </row>
    <row r="79" spans="1:16" x14ac:dyDescent="0.25">
      <c r="A79">
        <v>23067.5</v>
      </c>
      <c r="B79">
        <v>2</v>
      </c>
      <c r="C79">
        <f t="shared" si="12"/>
        <v>3</v>
      </c>
      <c r="D79">
        <v>0</v>
      </c>
      <c r="E79">
        <f t="shared" si="13"/>
        <v>23054.508696112371</v>
      </c>
      <c r="F79" s="6">
        <f t="shared" si="14"/>
        <v>-12.991303887629329</v>
      </c>
      <c r="G79" s="6">
        <f t="shared" si="15"/>
        <v>168.7739767007329</v>
      </c>
      <c r="I79">
        <f t="shared" si="16"/>
        <v>23067.646662922976</v>
      </c>
      <c r="J79" s="6">
        <f t="shared" si="17"/>
        <v>0.1466629229762475</v>
      </c>
      <c r="K79" s="6">
        <f t="shared" si="18"/>
        <v>2.1510012975936708E-2</v>
      </c>
    </row>
    <row r="80" spans="1:16" x14ac:dyDescent="0.25">
      <c r="G80" s="6">
        <f>SUM(G74:G79)</f>
        <v>711.0713043477034</v>
      </c>
      <c r="K80" s="6">
        <f>SUM(K74:K79)</f>
        <v>179.38230952375761</v>
      </c>
    </row>
    <row r="81" spans="1:11" ht="18" x14ac:dyDescent="0.35">
      <c r="A81" t="s">
        <v>23</v>
      </c>
      <c r="E81">
        <v>3853.2840580649113</v>
      </c>
      <c r="I81">
        <v>3856.9644487732276</v>
      </c>
    </row>
    <row r="82" spans="1:11" ht="18" x14ac:dyDescent="0.35">
      <c r="A82" t="s">
        <v>24</v>
      </c>
      <c r="E82">
        <v>21.731884092365483</v>
      </c>
      <c r="I82">
        <v>24.93817460171703</v>
      </c>
    </row>
    <row r="83" spans="1:11" x14ac:dyDescent="0.25">
      <c r="I83">
        <v>0.44966272584098244</v>
      </c>
    </row>
    <row r="85" spans="1:11" x14ac:dyDescent="0.25">
      <c r="A85" t="s">
        <v>27</v>
      </c>
    </row>
    <row r="86" spans="1:11" x14ac:dyDescent="0.25">
      <c r="A86" t="s">
        <v>35</v>
      </c>
    </row>
    <row r="88" spans="1:11" s="9" customFormat="1" x14ac:dyDescent="0.25">
      <c r="A88" s="9" t="s">
        <v>50</v>
      </c>
    </row>
    <row r="90" spans="1:11" x14ac:dyDescent="0.25">
      <c r="A90" t="s">
        <v>36</v>
      </c>
    </row>
    <row r="91" spans="1:11" x14ac:dyDescent="0.25">
      <c r="A91">
        <v>22644</v>
      </c>
      <c r="B91">
        <v>2</v>
      </c>
      <c r="C91">
        <f t="shared" ref="C91:C94" si="19">B91+1</f>
        <v>3</v>
      </c>
      <c r="D91">
        <v>3</v>
      </c>
      <c r="E91">
        <f>2*(E$96-E$97*($D91+0.5))*$C91</f>
        <v>22643.920000100621</v>
      </c>
      <c r="F91" s="6">
        <f t="shared" ref="F91:F94" si="20">E91-$A91</f>
        <v>-7.9999899378890404E-2</v>
      </c>
      <c r="G91" s="6">
        <f t="shared" ref="G91:G94" si="21">F91^2</f>
        <v>6.3999839006325891E-3</v>
      </c>
      <c r="I91">
        <f>2*(I$96-I$97*($D91+0.5)+I$98*($D91+0.5)^2)*$C91</f>
        <v>22644.14500002245</v>
      </c>
      <c r="J91" s="6">
        <f t="shared" ref="J91:J94" si="22">I91-$A91</f>
        <v>0.14500002245040378</v>
      </c>
      <c r="K91" s="6">
        <f t="shared" ref="K91:K94" si="23">J91^2</f>
        <v>2.1025006510617599E-2</v>
      </c>
    </row>
    <row r="92" spans="1:11" x14ac:dyDescent="0.25">
      <c r="A92">
        <v>22785.200000000001</v>
      </c>
      <c r="B92">
        <v>2</v>
      </c>
      <c r="C92">
        <f t="shared" si="19"/>
        <v>3</v>
      </c>
      <c r="D92">
        <v>2</v>
      </c>
      <c r="E92">
        <f t="shared" ref="E92:E94" si="24">2*(E$96-E$97*($D92+0.5))*$C92</f>
        <v>22784.990000101741</v>
      </c>
      <c r="F92" s="6">
        <f t="shared" si="20"/>
        <v>-0.20999989825941157</v>
      </c>
      <c r="G92" s="6">
        <f t="shared" si="21"/>
        <v>4.4099957268963208E-2</v>
      </c>
      <c r="I92">
        <f t="shared" ref="I92:I94" si="25">2*(I$96-I$97*($D92+0.5)+I$98*($D92+0.5)^2)*$C92</f>
        <v>22784.764999977298</v>
      </c>
      <c r="J92" s="6">
        <f t="shared" si="22"/>
        <v>-0.43500002270229743</v>
      </c>
      <c r="K92" s="6">
        <f t="shared" si="23"/>
        <v>0.18922501975099928</v>
      </c>
    </row>
    <row r="93" spans="1:11" x14ac:dyDescent="0.25">
      <c r="A93">
        <v>22925.4</v>
      </c>
      <c r="B93">
        <v>2</v>
      </c>
      <c r="C93">
        <f t="shared" si="19"/>
        <v>3</v>
      </c>
      <c r="D93">
        <v>1</v>
      </c>
      <c r="E93">
        <f t="shared" si="24"/>
        <v>22926.060000102858</v>
      </c>
      <c r="F93" s="6">
        <f t="shared" si="20"/>
        <v>0.66000010285642929</v>
      </c>
      <c r="G93" s="6">
        <f t="shared" si="21"/>
        <v>0.43560013577049722</v>
      </c>
      <c r="I93">
        <f t="shared" si="25"/>
        <v>22925.834999977262</v>
      </c>
      <c r="J93" s="6">
        <f t="shared" si="22"/>
        <v>0.43499997726030415</v>
      </c>
      <c r="K93" s="6">
        <f t="shared" si="23"/>
        <v>0.18922498021646514</v>
      </c>
    </row>
    <row r="94" spans="1:11" x14ac:dyDescent="0.25">
      <c r="A94">
        <v>23067.5</v>
      </c>
      <c r="B94">
        <v>2</v>
      </c>
      <c r="C94">
        <f t="shared" si="19"/>
        <v>3</v>
      </c>
      <c r="D94">
        <v>0</v>
      </c>
      <c r="E94">
        <f t="shared" si="24"/>
        <v>23067.130000103978</v>
      </c>
      <c r="F94" s="6">
        <f t="shared" si="20"/>
        <v>-0.36999989602190908</v>
      </c>
      <c r="G94" s="6">
        <f t="shared" si="21"/>
        <v>0.13689992305622353</v>
      </c>
      <c r="I94">
        <f t="shared" si="25"/>
        <v>23067.355000022351</v>
      </c>
      <c r="J94" s="6">
        <f t="shared" si="22"/>
        <v>-0.14499997764869477</v>
      </c>
      <c r="K94" s="6">
        <f t="shared" si="23"/>
        <v>2.1024993518121982E-2</v>
      </c>
    </row>
    <row r="95" spans="1:11" x14ac:dyDescent="0.25">
      <c r="G95" s="6">
        <f>SUM(G89:G94)</f>
        <v>0.6229999999963165</v>
      </c>
      <c r="K95" s="6">
        <f>SUM(K89:K94)</f>
        <v>0.42049999999620397</v>
      </c>
    </row>
    <row r="96" spans="1:11" ht="18" x14ac:dyDescent="0.35">
      <c r="A96" t="s">
        <v>23</v>
      </c>
      <c r="E96">
        <v>3856.2775000174229</v>
      </c>
      <c r="I96">
        <v>3856.3806250103021</v>
      </c>
      <c r="K96" s="6"/>
    </row>
    <row r="97" spans="1:11" ht="18" x14ac:dyDescent="0.35">
      <c r="A97" t="s">
        <v>24</v>
      </c>
      <c r="E97">
        <v>23.511666666853106</v>
      </c>
      <c r="I97">
        <v>23.661666681700702</v>
      </c>
      <c r="K97" s="6"/>
    </row>
    <row r="98" spans="1:11" x14ac:dyDescent="0.25">
      <c r="I98">
        <v>3.7500003759878733E-2</v>
      </c>
    </row>
    <row r="99" spans="1:11" s="9" customFormat="1" x14ac:dyDescent="0.25">
      <c r="A99" s="9" t="s">
        <v>51</v>
      </c>
    </row>
    <row r="101" spans="1:11" x14ac:dyDescent="0.25">
      <c r="A101" t="s">
        <v>37</v>
      </c>
    </row>
    <row r="102" spans="1:11" x14ac:dyDescent="0.25">
      <c r="A102">
        <v>22278</v>
      </c>
      <c r="B102">
        <v>2</v>
      </c>
      <c r="C102">
        <f>B102+1</f>
        <v>3</v>
      </c>
      <c r="D102">
        <v>1</v>
      </c>
      <c r="E102">
        <f>2*(E$105-E$106*($D102+0.5))*$C102</f>
        <v>22277.999999999996</v>
      </c>
      <c r="F102" s="6">
        <f>E102-$A102</f>
        <v>0</v>
      </c>
      <c r="G102" s="6">
        <f>F102^2</f>
        <v>0</v>
      </c>
      <c r="J102" s="6"/>
      <c r="K102" s="6"/>
    </row>
    <row r="103" spans="1:11" x14ac:dyDescent="0.25">
      <c r="A103">
        <v>22410.3</v>
      </c>
      <c r="B103">
        <v>2</v>
      </c>
      <c r="C103">
        <f t="shared" ref="C103" si="26">B103+1</f>
        <v>3</v>
      </c>
      <c r="D103">
        <v>0</v>
      </c>
      <c r="E103">
        <f>2*(E$105-E$106*($D103+0.5))*$C103</f>
        <v>22410.300000000003</v>
      </c>
      <c r="F103" s="6">
        <f t="shared" ref="F103" si="27">E103-$A103</f>
        <v>0</v>
      </c>
      <c r="G103" s="6">
        <f t="shared" ref="G103" si="28">F103^2</f>
        <v>0</v>
      </c>
      <c r="J103" s="6"/>
      <c r="K103" s="6"/>
    </row>
    <row r="104" spans="1:11" x14ac:dyDescent="0.25">
      <c r="G104" s="6">
        <f>SUM(G102:G103)</f>
        <v>0</v>
      </c>
    </row>
    <row r="105" spans="1:11" ht="18" x14ac:dyDescent="0.35">
      <c r="A105" t="s">
        <v>23</v>
      </c>
      <c r="E105">
        <v>3746.0750000000003</v>
      </c>
    </row>
    <row r="106" spans="1:11" ht="18" x14ac:dyDescent="0.35">
      <c r="A106" t="s">
        <v>24</v>
      </c>
      <c r="E106">
        <v>22.050000000000455</v>
      </c>
    </row>
    <row r="108" spans="1:11" s="9" customFormat="1" ht="17.25" x14ac:dyDescent="0.25">
      <c r="A108" s="9" t="s">
        <v>52</v>
      </c>
    </row>
    <row r="110" spans="1:11" ht="18" x14ac:dyDescent="0.35">
      <c r="A110" t="s">
        <v>38</v>
      </c>
      <c r="E110">
        <f>E96/E105</f>
        <v>1.0294181243080884</v>
      </c>
    </row>
    <row r="111" spans="1:11" x14ac:dyDescent="0.25">
      <c r="A111" t="s">
        <v>39</v>
      </c>
      <c r="E111">
        <f>B10/B9</f>
        <v>1.0293060054640324</v>
      </c>
    </row>
  </sheetData>
  <sortState ref="A61:A66">
    <sortCondition ref="A61"/>
  </sortState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Microwave</vt:lpstr>
      <vt:lpstr>Microwave2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2023-01-31T05:42:49Z</dcterms:modified>
</cp:coreProperties>
</file>