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9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10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426"/>
  <workbookPr/>
  <mc:AlternateContent xmlns:mc="http://schemas.openxmlformats.org/markup-compatibility/2006">
    <mc:Choice Requires="x15">
      <x15ac:absPath xmlns:x15ac="http://schemas.microsoft.com/office/spreadsheetml/2010/11/ac" url="/Users/Kevin/Dropbox (Personal)/UEGP/"/>
    </mc:Choice>
  </mc:AlternateContent>
  <bookViews>
    <workbookView xWindow="25600" yWindow="13760" windowWidth="25600" windowHeight="13380"/>
  </bookViews>
  <sheets>
    <sheet name="Final Data" sheetId="15" r:id="rId1"/>
    <sheet name="Standard" sheetId="13" r:id="rId2"/>
    <sheet name="Data (analysis batch and queue)" sheetId="14" r:id="rId3"/>
    <sheet name="Ertapenem" sheetId="1" r:id="rId4"/>
    <sheet name="Amoxicillin" sheetId="2" r:id="rId5"/>
    <sheet name="Ciprofloxacin" sheetId="3" r:id="rId6"/>
    <sheet name="Doxycycline" sheetId="4" r:id="rId7"/>
    <sheet name="Azithromycin" sheetId="5" r:id="rId8"/>
    <sheet name="Clindamycin" sheetId="6" r:id="rId9"/>
    <sheet name="Sulfamethoxazole" sheetId="7" r:id="rId10"/>
    <sheet name="Cephalexin" sheetId="8" r:id="rId11"/>
    <sheet name="Trimethoprim" sheetId="9" r:id="rId12"/>
    <sheet name="Levofloxacin" sheetId="10" r:id="rId1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4" i="8" l="1"/>
  <c r="C81" i="8"/>
  <c r="C58" i="9"/>
  <c r="C41" i="9"/>
  <c r="C43" i="9"/>
  <c r="C45" i="9"/>
  <c r="C48" i="9"/>
  <c r="C49" i="9"/>
  <c r="C50" i="9"/>
  <c r="C52" i="9"/>
  <c r="C53" i="9"/>
  <c r="C55" i="9"/>
  <c r="C57" i="9"/>
  <c r="C60" i="9"/>
  <c r="C61" i="9"/>
  <c r="C39" i="9"/>
  <c r="H4" i="13"/>
  <c r="H11" i="13"/>
  <c r="H10" i="13"/>
  <c r="H9" i="13"/>
  <c r="H8" i="13"/>
  <c r="H7" i="13"/>
  <c r="C66" i="10"/>
  <c r="C67" i="10"/>
  <c r="C68" i="10"/>
  <c r="C69" i="10"/>
  <c r="C70" i="10"/>
  <c r="C71" i="10"/>
  <c r="C72" i="10"/>
  <c r="C73" i="10"/>
  <c r="C75" i="10"/>
  <c r="C76" i="10"/>
  <c r="C77" i="10"/>
  <c r="C78" i="10"/>
  <c r="C79" i="10"/>
  <c r="C80" i="10"/>
  <c r="C81" i="10"/>
  <c r="C82" i="10"/>
  <c r="C83" i="10"/>
  <c r="C84" i="10"/>
  <c r="C85" i="10"/>
  <c r="C63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5" i="10"/>
  <c r="C57" i="10"/>
  <c r="C58" i="10"/>
  <c r="C59" i="10"/>
  <c r="C60" i="10"/>
  <c r="C61" i="10"/>
  <c r="C38" i="10"/>
  <c r="C85" i="9"/>
  <c r="C64" i="9"/>
  <c r="C67" i="9"/>
  <c r="C69" i="9"/>
  <c r="C70" i="9"/>
  <c r="C72" i="9"/>
  <c r="C74" i="9"/>
  <c r="C75" i="9"/>
  <c r="C76" i="9"/>
  <c r="C77" i="9"/>
  <c r="C78" i="9"/>
  <c r="C79" i="9"/>
  <c r="C80" i="9"/>
  <c r="C81" i="9"/>
  <c r="C82" i="9"/>
  <c r="C83" i="9"/>
  <c r="C84" i="9"/>
  <c r="C63" i="9"/>
  <c r="C69" i="8"/>
  <c r="C70" i="8"/>
  <c r="C72" i="8"/>
  <c r="C75" i="8"/>
  <c r="C76" i="8"/>
  <c r="C78" i="8"/>
  <c r="C79" i="8"/>
  <c r="C80" i="8"/>
  <c r="C85" i="8"/>
  <c r="C43" i="8"/>
  <c r="C45" i="8"/>
  <c r="C46" i="8"/>
  <c r="C49" i="8"/>
  <c r="C52" i="8"/>
  <c r="C54" i="8"/>
  <c r="C55" i="8"/>
  <c r="C57" i="8"/>
  <c r="C58" i="8"/>
  <c r="C59" i="8"/>
  <c r="C60" i="8"/>
  <c r="C61" i="8"/>
  <c r="C66" i="8"/>
  <c r="C41" i="8"/>
  <c r="C64" i="7"/>
  <c r="C66" i="7"/>
  <c r="C67" i="7"/>
  <c r="C68" i="7"/>
  <c r="C69" i="7"/>
  <c r="C70" i="7"/>
  <c r="C71" i="7"/>
  <c r="C72" i="7"/>
  <c r="C73" i="7"/>
  <c r="C75" i="7"/>
  <c r="C76" i="7"/>
  <c r="C77" i="7"/>
  <c r="C78" i="7"/>
  <c r="C79" i="7"/>
  <c r="C80" i="7"/>
  <c r="C81" i="7"/>
  <c r="C82" i="7"/>
  <c r="C83" i="7"/>
  <c r="C84" i="7"/>
  <c r="C85" i="7"/>
  <c r="C39" i="7"/>
  <c r="C40" i="7"/>
  <c r="C41" i="7"/>
  <c r="C43" i="7"/>
  <c r="C44" i="7"/>
  <c r="C45" i="7"/>
  <c r="C46" i="7"/>
  <c r="C47" i="7"/>
  <c r="C48" i="7"/>
  <c r="C49" i="7"/>
  <c r="C50" i="7"/>
  <c r="C51" i="7"/>
  <c r="C52" i="7"/>
  <c r="C53" i="7"/>
  <c r="C55" i="7"/>
  <c r="C57" i="7"/>
  <c r="C58" i="7"/>
  <c r="C59" i="7"/>
  <c r="C60" i="7"/>
  <c r="C61" i="7"/>
  <c r="C63" i="7"/>
  <c r="C38" i="7"/>
  <c r="C84" i="6"/>
  <c r="D84" i="6"/>
  <c r="C85" i="6"/>
  <c r="D85" i="6"/>
  <c r="C83" i="6"/>
  <c r="D83" i="6"/>
  <c r="C79" i="6"/>
  <c r="D79" i="6"/>
  <c r="C80" i="6"/>
  <c r="D80" i="6"/>
  <c r="C81" i="6"/>
  <c r="D81" i="6"/>
  <c r="C82" i="6"/>
  <c r="D82" i="6"/>
  <c r="C78" i="6"/>
  <c r="D78" i="6"/>
  <c r="C69" i="6"/>
  <c r="D69" i="6"/>
  <c r="C70" i="6"/>
  <c r="D70" i="6"/>
  <c r="C72" i="6"/>
  <c r="D72" i="6"/>
  <c r="C73" i="6"/>
  <c r="D73" i="6"/>
  <c r="C75" i="6"/>
  <c r="D75" i="6"/>
  <c r="C76" i="6"/>
  <c r="D76" i="6"/>
  <c r="C77" i="6"/>
  <c r="D77" i="6"/>
  <c r="C68" i="6"/>
  <c r="D68" i="6"/>
  <c r="C64" i="6"/>
  <c r="D64" i="6"/>
  <c r="C66" i="6"/>
  <c r="D66" i="6"/>
  <c r="C61" i="6"/>
  <c r="D61" i="6"/>
  <c r="C60" i="6"/>
  <c r="D60" i="6"/>
  <c r="C55" i="6"/>
  <c r="D55" i="6"/>
  <c r="C57" i="6"/>
  <c r="D57" i="6"/>
  <c r="C53" i="6"/>
  <c r="D53" i="6"/>
  <c r="C52" i="6"/>
  <c r="D52" i="6"/>
  <c r="C51" i="6"/>
  <c r="D51" i="6"/>
  <c r="C50" i="6"/>
  <c r="D50" i="6"/>
  <c r="C49" i="6"/>
  <c r="D49" i="6"/>
  <c r="C48" i="6"/>
  <c r="D48" i="6"/>
  <c r="C47" i="6"/>
  <c r="D47" i="6"/>
  <c r="C46" i="6"/>
  <c r="D46" i="6"/>
  <c r="C45" i="6"/>
  <c r="D45" i="6"/>
  <c r="C44" i="6"/>
  <c r="D44" i="6"/>
  <c r="C43" i="6"/>
  <c r="D43" i="6"/>
  <c r="C39" i="6"/>
  <c r="D39" i="6"/>
  <c r="C40" i="6"/>
  <c r="D40" i="6"/>
  <c r="C41" i="6"/>
  <c r="D41" i="6"/>
  <c r="C63" i="6"/>
  <c r="D63" i="6"/>
  <c r="C38" i="6"/>
  <c r="D38" i="6"/>
  <c r="C79" i="5"/>
  <c r="D79" i="5"/>
  <c r="C80" i="5"/>
  <c r="D80" i="5"/>
  <c r="C81" i="5"/>
  <c r="D81" i="5"/>
  <c r="C82" i="5"/>
  <c r="D82" i="5"/>
  <c r="C85" i="5"/>
  <c r="D85" i="5"/>
  <c r="C84" i="5"/>
  <c r="D84" i="5"/>
  <c r="C83" i="5"/>
  <c r="D83" i="5"/>
  <c r="C78" i="5"/>
  <c r="D78" i="5"/>
  <c r="C77" i="5"/>
  <c r="D77" i="5"/>
  <c r="C76" i="5"/>
  <c r="D76" i="5"/>
  <c r="C75" i="5"/>
  <c r="D75" i="5"/>
  <c r="C72" i="5"/>
  <c r="D72" i="5"/>
  <c r="C71" i="5"/>
  <c r="D71" i="5"/>
  <c r="C70" i="5"/>
  <c r="D70" i="5"/>
  <c r="C67" i="5"/>
  <c r="D67" i="5"/>
  <c r="C66" i="5"/>
  <c r="D66" i="5"/>
  <c r="C63" i="5"/>
  <c r="D63" i="5"/>
  <c r="C61" i="5"/>
  <c r="D61" i="5"/>
  <c r="C59" i="5"/>
  <c r="D59" i="5"/>
  <c r="C55" i="5"/>
  <c r="D55" i="5"/>
  <c r="C53" i="5"/>
  <c r="D53" i="5"/>
  <c r="C50" i="5"/>
  <c r="D50" i="5"/>
  <c r="C49" i="5"/>
  <c r="D49" i="5"/>
  <c r="C48" i="5"/>
  <c r="D48" i="5"/>
  <c r="C46" i="5"/>
  <c r="D46" i="5"/>
  <c r="C44" i="5"/>
  <c r="D44" i="5"/>
  <c r="C43" i="5"/>
  <c r="D43" i="5"/>
  <c r="C41" i="5"/>
  <c r="D41" i="5"/>
  <c r="C40" i="5"/>
  <c r="D40" i="5"/>
  <c r="C85" i="4"/>
  <c r="D85" i="4"/>
  <c r="C84" i="4"/>
  <c r="D84" i="4"/>
  <c r="C83" i="4"/>
  <c r="D83" i="4"/>
  <c r="C82" i="4"/>
  <c r="D82" i="4"/>
  <c r="C81" i="4"/>
  <c r="D81" i="4"/>
  <c r="C80" i="4"/>
  <c r="D80" i="4"/>
  <c r="C79" i="4"/>
  <c r="D79" i="4"/>
  <c r="C78" i="4"/>
  <c r="D78" i="4"/>
  <c r="C69" i="4"/>
  <c r="D69" i="4"/>
  <c r="C70" i="4"/>
  <c r="D70" i="4"/>
  <c r="C71" i="4"/>
  <c r="D71" i="4"/>
  <c r="C72" i="4"/>
  <c r="D72" i="4"/>
  <c r="C73" i="4"/>
  <c r="D73" i="4"/>
  <c r="C74" i="4"/>
  <c r="D74" i="4"/>
  <c r="C75" i="4"/>
  <c r="D75" i="4"/>
  <c r="C76" i="4"/>
  <c r="D76" i="4"/>
  <c r="C77" i="4"/>
  <c r="D77" i="4"/>
  <c r="C68" i="4"/>
  <c r="D68" i="4"/>
  <c r="C67" i="4"/>
  <c r="D67" i="4"/>
  <c r="C66" i="4"/>
  <c r="D66" i="4"/>
  <c r="C64" i="4"/>
  <c r="D64" i="4"/>
  <c r="C63" i="4"/>
  <c r="D63" i="4"/>
  <c r="C61" i="4"/>
  <c r="D61" i="4"/>
  <c r="C60" i="4"/>
  <c r="D60" i="4"/>
  <c r="C58" i="4"/>
  <c r="D58" i="4"/>
  <c r="C55" i="4"/>
  <c r="D55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C53" i="4"/>
  <c r="D53" i="4"/>
  <c r="C43" i="4"/>
  <c r="D43" i="4"/>
  <c r="C39" i="4"/>
  <c r="D39" i="4"/>
  <c r="C40" i="4"/>
  <c r="D40" i="4"/>
  <c r="C41" i="4"/>
  <c r="D41" i="4"/>
  <c r="C38" i="4"/>
  <c r="D38" i="4"/>
  <c r="C66" i="3"/>
  <c r="D66" i="3"/>
  <c r="C67" i="3"/>
  <c r="D67" i="3"/>
  <c r="C69" i="3"/>
  <c r="D69" i="3"/>
  <c r="C70" i="3"/>
  <c r="D70" i="3"/>
  <c r="C72" i="3"/>
  <c r="D72" i="3"/>
  <c r="C75" i="3"/>
  <c r="D75" i="3"/>
  <c r="C76" i="3"/>
  <c r="D76" i="3"/>
  <c r="C77" i="3"/>
  <c r="D77" i="3"/>
  <c r="C78" i="3"/>
  <c r="D78" i="3"/>
  <c r="C79" i="3"/>
  <c r="D79" i="3"/>
  <c r="C80" i="3"/>
  <c r="D80" i="3"/>
  <c r="C81" i="3"/>
  <c r="D81" i="3"/>
  <c r="C82" i="3"/>
  <c r="D82" i="3"/>
  <c r="C83" i="3"/>
  <c r="D83" i="3"/>
  <c r="C84" i="3"/>
  <c r="D84" i="3"/>
  <c r="C85" i="3"/>
  <c r="D85" i="3"/>
  <c r="C63" i="3"/>
  <c r="D63" i="3"/>
  <c r="C40" i="3"/>
  <c r="D40" i="3"/>
  <c r="C41" i="3"/>
  <c r="D41" i="3"/>
  <c r="C43" i="3"/>
  <c r="D43" i="3"/>
  <c r="C45" i="3"/>
  <c r="D45" i="3"/>
  <c r="C47" i="3"/>
  <c r="D47" i="3"/>
  <c r="C48" i="3"/>
  <c r="D48" i="3"/>
  <c r="C49" i="3"/>
  <c r="D49" i="3"/>
  <c r="C50" i="3"/>
  <c r="D50" i="3"/>
  <c r="C52" i="3"/>
  <c r="D52" i="3"/>
  <c r="C53" i="3"/>
  <c r="D53" i="3"/>
  <c r="C61" i="3"/>
  <c r="D61" i="3"/>
  <c r="C18" i="3"/>
  <c r="D18" i="3"/>
  <c r="C20" i="3"/>
  <c r="D20" i="3"/>
  <c r="C21" i="3"/>
  <c r="D21" i="3"/>
  <c r="C27" i="3"/>
  <c r="D27" i="3"/>
  <c r="C28" i="3"/>
  <c r="D28" i="3"/>
  <c r="C29" i="3"/>
  <c r="D29" i="3"/>
  <c r="C30" i="3"/>
  <c r="D30" i="3"/>
  <c r="C31" i="3"/>
  <c r="D31" i="3"/>
  <c r="C32" i="3"/>
  <c r="D32" i="3"/>
  <c r="C33" i="3"/>
  <c r="D33" i="3"/>
  <c r="C34" i="3"/>
  <c r="D34" i="3"/>
  <c r="C17" i="3"/>
  <c r="D17" i="3"/>
  <c r="C84" i="2"/>
  <c r="D84" i="2"/>
  <c r="C79" i="2"/>
  <c r="D79" i="2"/>
  <c r="C80" i="2"/>
  <c r="D80" i="2"/>
  <c r="C81" i="2"/>
  <c r="D81" i="2"/>
  <c r="C78" i="2"/>
  <c r="D78" i="2"/>
  <c r="C75" i="2"/>
  <c r="D75" i="2"/>
  <c r="C76" i="2"/>
  <c r="D76" i="2"/>
  <c r="C77" i="2"/>
  <c r="D77" i="2"/>
  <c r="C74" i="2"/>
  <c r="D74" i="2"/>
  <c r="C72" i="2"/>
  <c r="D72" i="2"/>
  <c r="C70" i="2"/>
  <c r="D70" i="2"/>
  <c r="C69" i="2"/>
  <c r="D69" i="2"/>
  <c r="C64" i="2"/>
  <c r="D64" i="2"/>
  <c r="C65" i="2"/>
  <c r="D65" i="2"/>
  <c r="C66" i="2"/>
  <c r="D66" i="2"/>
  <c r="C63" i="2"/>
  <c r="D63" i="2"/>
  <c r="C61" i="2"/>
  <c r="D61" i="2"/>
  <c r="C54" i="2"/>
  <c r="D54" i="2"/>
  <c r="C55" i="2"/>
  <c r="D55" i="2"/>
  <c r="C56" i="2"/>
  <c r="D56" i="2"/>
  <c r="C57" i="2"/>
  <c r="D57" i="2"/>
  <c r="C53" i="2"/>
  <c r="D53" i="2"/>
  <c r="C49" i="2"/>
  <c r="D49" i="2"/>
  <c r="C40" i="2"/>
  <c r="D40" i="2"/>
  <c r="C41" i="2"/>
  <c r="D41" i="2"/>
  <c r="C42" i="2"/>
  <c r="D42" i="2"/>
  <c r="C39" i="2"/>
  <c r="D39" i="2"/>
  <c r="C36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8" i="10"/>
  <c r="C17" i="10"/>
  <c r="C36" i="9"/>
  <c r="C35" i="9"/>
  <c r="C34" i="9"/>
  <c r="C33" i="9"/>
  <c r="C32" i="9"/>
  <c r="C31" i="9"/>
  <c r="C30" i="9"/>
  <c r="C29" i="9"/>
  <c r="C28" i="9"/>
  <c r="C27" i="9"/>
  <c r="C25" i="9"/>
  <c r="C24" i="9"/>
  <c r="C23" i="9"/>
  <c r="C21" i="9"/>
  <c r="C20" i="9"/>
  <c r="C18" i="9"/>
  <c r="C17" i="9"/>
  <c r="C34" i="8"/>
  <c r="C31" i="8"/>
  <c r="C30" i="8"/>
  <c r="C29" i="8"/>
  <c r="C28" i="8"/>
  <c r="C27" i="8"/>
  <c r="C25" i="8"/>
  <c r="C23" i="8"/>
  <c r="C21" i="8"/>
  <c r="C18" i="8"/>
  <c r="C34" i="7"/>
  <c r="C33" i="7"/>
  <c r="C32" i="7"/>
  <c r="C31" i="7"/>
  <c r="C30" i="7"/>
  <c r="C29" i="7"/>
  <c r="C28" i="7"/>
  <c r="C27" i="7"/>
  <c r="C25" i="7"/>
  <c r="C23" i="7"/>
  <c r="C21" i="7"/>
  <c r="C20" i="7"/>
  <c r="C18" i="7"/>
  <c r="C17" i="7"/>
  <c r="C34" i="6"/>
  <c r="D34" i="6"/>
  <c r="C33" i="6"/>
  <c r="D33" i="6"/>
  <c r="C32" i="6"/>
  <c r="D32" i="6"/>
  <c r="C31" i="6"/>
  <c r="D31" i="6"/>
  <c r="C30" i="6"/>
  <c r="D30" i="6"/>
  <c r="C29" i="6"/>
  <c r="D29" i="6"/>
  <c r="C28" i="6"/>
  <c r="D28" i="6"/>
  <c r="C27" i="6"/>
  <c r="D27" i="6"/>
  <c r="C26" i="6"/>
  <c r="D26" i="6"/>
  <c r="C25" i="6"/>
  <c r="D25" i="6"/>
  <c r="C24" i="6"/>
  <c r="D24" i="6"/>
  <c r="C23" i="6"/>
  <c r="D23" i="6"/>
  <c r="C22" i="6"/>
  <c r="D22" i="6"/>
  <c r="C21" i="6"/>
  <c r="D21" i="6"/>
  <c r="C20" i="6"/>
  <c r="D20" i="6"/>
  <c r="C19" i="6"/>
  <c r="D19" i="6"/>
  <c r="C18" i="6"/>
  <c r="D18" i="6"/>
  <c r="C17" i="6"/>
  <c r="D17" i="6"/>
  <c r="C35" i="5"/>
  <c r="D35" i="5"/>
  <c r="C33" i="5"/>
  <c r="D33" i="5"/>
  <c r="C32" i="5"/>
  <c r="D32" i="5"/>
  <c r="C31" i="5"/>
  <c r="D31" i="5"/>
  <c r="C30" i="5"/>
  <c r="D30" i="5"/>
  <c r="C29" i="5"/>
  <c r="D29" i="5"/>
  <c r="C28" i="5"/>
  <c r="D28" i="5"/>
  <c r="C27" i="5"/>
  <c r="D27" i="5"/>
  <c r="C24" i="5"/>
  <c r="D24" i="5"/>
  <c r="C20" i="5"/>
  <c r="D20" i="5"/>
  <c r="C18" i="5"/>
  <c r="D18" i="5"/>
  <c r="C17" i="5"/>
  <c r="D17" i="5"/>
  <c r="C36" i="4"/>
  <c r="D36" i="4"/>
  <c r="C34" i="4"/>
  <c r="D34" i="4"/>
  <c r="C33" i="4"/>
  <c r="D33" i="4"/>
  <c r="C32" i="4"/>
  <c r="D32" i="4"/>
  <c r="C31" i="4"/>
  <c r="D31" i="4"/>
  <c r="C30" i="4"/>
  <c r="D30" i="4"/>
  <c r="C29" i="4"/>
  <c r="D29" i="4"/>
  <c r="C28" i="4"/>
  <c r="D28" i="4"/>
  <c r="C27" i="4"/>
  <c r="D27" i="4"/>
  <c r="C25" i="4"/>
  <c r="D25" i="4"/>
  <c r="C24" i="4"/>
  <c r="D24" i="4"/>
  <c r="C23" i="4"/>
  <c r="D23" i="4"/>
  <c r="C21" i="4"/>
  <c r="D21" i="4"/>
  <c r="C20" i="4"/>
  <c r="D20" i="4"/>
  <c r="C19" i="4"/>
  <c r="D19" i="4"/>
  <c r="C18" i="4"/>
  <c r="D18" i="4"/>
  <c r="C17" i="4"/>
  <c r="D17" i="4"/>
  <c r="C36" i="2"/>
  <c r="D36" i="2"/>
  <c r="C35" i="2"/>
  <c r="D35" i="2"/>
  <c r="C34" i="2"/>
  <c r="D34" i="2"/>
  <c r="C32" i="2"/>
  <c r="D32" i="2"/>
  <c r="C31" i="2"/>
  <c r="D31" i="2"/>
  <c r="C29" i="2"/>
  <c r="D29" i="2"/>
  <c r="C28" i="2"/>
  <c r="D28" i="2"/>
  <c r="C27" i="2"/>
  <c r="D27" i="2"/>
  <c r="C25" i="2"/>
  <c r="D25" i="2"/>
  <c r="C24" i="2"/>
  <c r="D24" i="2"/>
  <c r="C23" i="2"/>
  <c r="D23" i="2"/>
  <c r="C22" i="2"/>
  <c r="D22" i="2"/>
  <c r="C19" i="2"/>
  <c r="D19" i="2"/>
  <c r="C18" i="2"/>
  <c r="D18" i="2"/>
  <c r="C35" i="1"/>
  <c r="D35" i="1"/>
  <c r="C34" i="1"/>
  <c r="D34" i="1"/>
  <c r="C27" i="1"/>
  <c r="D27" i="1"/>
  <c r="K11" i="2"/>
  <c r="L11" i="2"/>
  <c r="M11" i="2"/>
  <c r="J11" i="2"/>
  <c r="B9" i="2"/>
  <c r="C10" i="2"/>
  <c r="D3" i="2"/>
  <c r="B8" i="2"/>
  <c r="C5" i="2"/>
  <c r="B7" i="2"/>
  <c r="C4" i="2"/>
  <c r="C3" i="2"/>
  <c r="B5" i="2"/>
  <c r="D2" i="2"/>
  <c r="D8" i="2"/>
  <c r="B4" i="2"/>
  <c r="D10" i="2"/>
  <c r="B3" i="2"/>
  <c r="D9" i="2"/>
  <c r="C2" i="2"/>
  <c r="D7" i="2"/>
  <c r="C9" i="2"/>
  <c r="B2" i="2"/>
  <c r="C8" i="2"/>
  <c r="D5" i="2"/>
  <c r="B10" i="2"/>
  <c r="C7" i="2"/>
  <c r="D4" i="2"/>
</calcChain>
</file>

<file path=xl/sharedStrings.xml><?xml version="1.0" encoding="utf-8"?>
<sst xmlns="http://schemas.openxmlformats.org/spreadsheetml/2006/main" count="2100" uniqueCount="273">
  <si>
    <t>Conc. (ng/mL)</t>
  </si>
  <si>
    <t>Ciprofloxacin</t>
  </si>
  <si>
    <t>Ertapenem_1</t>
  </si>
  <si>
    <t>Ertapenem_2</t>
  </si>
  <si>
    <t>Ertapenem_3</t>
  </si>
  <si>
    <t>Ciprofloxacin_1</t>
  </si>
  <si>
    <t>Ciprofloxacin_2</t>
  </si>
  <si>
    <t>Ciprofloxacin_3</t>
  </si>
  <si>
    <t>Doxycycline_1</t>
  </si>
  <si>
    <t>Doxycycline_2</t>
  </si>
  <si>
    <t>Doxycycline_3</t>
  </si>
  <si>
    <t>Azithromycin_1</t>
  </si>
  <si>
    <t>Azithromycin_2</t>
  </si>
  <si>
    <t>Azithromycin_3</t>
  </si>
  <si>
    <t>Clindamycin_1</t>
  </si>
  <si>
    <t>Clindamycin_2</t>
  </si>
  <si>
    <t>Clindamycin_3</t>
  </si>
  <si>
    <t>Sulfamethoxazole_1</t>
  </si>
  <si>
    <t>Sulfamethoxazole_2</t>
  </si>
  <si>
    <t>Sulfamethoxazole_3</t>
  </si>
  <si>
    <t>Cephalexin_1</t>
  </si>
  <si>
    <t>Cephalexin_2</t>
  </si>
  <si>
    <t>Cephalexin_3</t>
  </si>
  <si>
    <t>Trimethoprim_1</t>
  </si>
  <si>
    <t>Trimethoprim_2</t>
  </si>
  <si>
    <t>Trimethoprim_3</t>
  </si>
  <si>
    <t>Levofloxacin_1</t>
  </si>
  <si>
    <t>Levofloxacin_2</t>
  </si>
  <si>
    <t>Levofloxacin_3</t>
  </si>
  <si>
    <t>Amoxicillin_1</t>
  </si>
  <si>
    <t>Amoxicillin_2</t>
  </si>
  <si>
    <t>Amoxicillin_3</t>
  </si>
  <si>
    <t>Cl-phenylalanine_1</t>
  </si>
  <si>
    <t>Cl-phenylalanine_2</t>
  </si>
  <si>
    <t>Cl-phenylalanine_3</t>
  </si>
  <si>
    <t>Amoxicillin_4</t>
  </si>
  <si>
    <t>Cl-phenylalanine_4</t>
  </si>
  <si>
    <t>Average</t>
  </si>
  <si>
    <t>Amoxicillin_1 (calibrated)</t>
  </si>
  <si>
    <t>Amoxicillin_2(calibrated)</t>
  </si>
  <si>
    <t>Amoxicillin_3(calibrated)</t>
  </si>
  <si>
    <t>Sample27</t>
  </si>
  <si>
    <t>ND</t>
  </si>
  <si>
    <t>Sample46</t>
  </si>
  <si>
    <t>Sample64</t>
  </si>
  <si>
    <t>Sample26</t>
  </si>
  <si>
    <t>Sample57</t>
  </si>
  <si>
    <t>Sample24</t>
  </si>
  <si>
    <t>Sample63</t>
  </si>
  <si>
    <t>Sample28</t>
  </si>
  <si>
    <t>Sample59</t>
  </si>
  <si>
    <t>Sample66</t>
  </si>
  <si>
    <t>Sample17</t>
  </si>
  <si>
    <t>Sample18</t>
  </si>
  <si>
    <t>Sample19</t>
  </si>
  <si>
    <t>Sample20</t>
  </si>
  <si>
    <t>Sample21</t>
  </si>
  <si>
    <t>Sample22</t>
  </si>
  <si>
    <t>Sample12</t>
  </si>
  <si>
    <t>Sample15</t>
  </si>
  <si>
    <t>Sample16</t>
  </si>
  <si>
    <t>Sample34</t>
  </si>
  <si>
    <t>Sample35</t>
  </si>
  <si>
    <t>Sample36</t>
  </si>
  <si>
    <t>Sample37</t>
  </si>
  <si>
    <t>Sample38</t>
  </si>
  <si>
    <t>Sample39</t>
  </si>
  <si>
    <t>Sample40</t>
  </si>
  <si>
    <t>Sample41</t>
  </si>
  <si>
    <t>Sample42</t>
  </si>
  <si>
    <t>Sample43</t>
  </si>
  <si>
    <t>Sample44</t>
  </si>
  <si>
    <t>Sample1</t>
  </si>
  <si>
    <t>Sample2</t>
  </si>
  <si>
    <t>Sample3</t>
  </si>
  <si>
    <t>Sample4</t>
  </si>
  <si>
    <t>Sample5</t>
  </si>
  <si>
    <t>Sample6</t>
  </si>
  <si>
    <t>Sample7</t>
  </si>
  <si>
    <t>Sample8</t>
  </si>
  <si>
    <t>Sample9</t>
  </si>
  <si>
    <t>Sample10</t>
  </si>
  <si>
    <t>Sample11</t>
  </si>
  <si>
    <t>Sample13</t>
  </si>
  <si>
    <t>Sample14</t>
  </si>
  <si>
    <t>Sample45</t>
  </si>
  <si>
    <t>Sample47</t>
  </si>
  <si>
    <t>Sample49</t>
  </si>
  <si>
    <t>Sample50</t>
  </si>
  <si>
    <t>Sample51</t>
  </si>
  <si>
    <t>Sample52</t>
  </si>
  <si>
    <t>Sample53</t>
  </si>
  <si>
    <t>Sample54</t>
  </si>
  <si>
    <t>Sample55</t>
  </si>
  <si>
    <t>Sample56</t>
  </si>
  <si>
    <t>&lt;LOQ</t>
  </si>
  <si>
    <t>Sample61</t>
  </si>
  <si>
    <t>Sample31</t>
  </si>
  <si>
    <t>Sample30</t>
  </si>
  <si>
    <t>Sample58</t>
  </si>
  <si>
    <t>Sample25</t>
  </si>
  <si>
    <t>Sample23</t>
  </si>
  <si>
    <t>Sample48</t>
  </si>
  <si>
    <t>Sample65</t>
  </si>
  <si>
    <t>Sample60</t>
  </si>
  <si>
    <t>Sample62</t>
  </si>
  <si>
    <t>Sample33</t>
  </si>
  <si>
    <t>Sample32</t>
  </si>
  <si>
    <t>Sample29</t>
  </si>
  <si>
    <t>Sample67</t>
  </si>
  <si>
    <t>Levofloxacin (ng/L)</t>
  </si>
  <si>
    <t>Trimethoprim Response</t>
  </si>
  <si>
    <t>Cephalexin Response</t>
  </si>
  <si>
    <t>Levofloxacin Response</t>
  </si>
  <si>
    <t>Trimethoprim (ng/L)</t>
  </si>
  <si>
    <t>Cephalexin (ng/L)</t>
  </si>
  <si>
    <t>Sulfamethoxazole Response</t>
  </si>
  <si>
    <t>Sulfamethoxazole (ng/L)</t>
  </si>
  <si>
    <t>Doxycycline Response</t>
  </si>
  <si>
    <t>Doxycycline (ng/L)</t>
  </si>
  <si>
    <t>Azithromycin Response</t>
  </si>
  <si>
    <t>Azithromycin (ng/L)</t>
  </si>
  <si>
    <t>Clindamycin Response</t>
  </si>
  <si>
    <t>Clindamycin (ng/L)</t>
  </si>
  <si>
    <t>Amoxicillin Response</t>
  </si>
  <si>
    <t>Amoxicillin (ng/L)</t>
  </si>
  <si>
    <t>Ertapenem Response</t>
  </si>
  <si>
    <t>Ertapenem (ng/L)</t>
  </si>
  <si>
    <t>Ciprofloxacin Response</t>
  </si>
  <si>
    <t>Ciprofloxacin (ng/L)</t>
  </si>
  <si>
    <t>Doxycycline hyclate</t>
  </si>
  <si>
    <t>Vendor</t>
  </si>
  <si>
    <t>Part No.</t>
  </si>
  <si>
    <t>Sigma</t>
  </si>
  <si>
    <t>PHR1145-1G</t>
  </si>
  <si>
    <t>Azithromycin</t>
  </si>
  <si>
    <t>PHR1088-1G</t>
  </si>
  <si>
    <t>PHR1159-1G</t>
  </si>
  <si>
    <t>Clindamycin hydrochloride</t>
  </si>
  <si>
    <t>Storage</t>
  </si>
  <si>
    <t>Freezer  -20C</t>
  </si>
  <si>
    <t>Sulfamethoxazole</t>
  </si>
  <si>
    <t>Trimethoprim</t>
  </si>
  <si>
    <t>Cephalexin</t>
  </si>
  <si>
    <t>Levofloxacin</t>
  </si>
  <si>
    <t>Amoxicillin</t>
  </si>
  <si>
    <t>Clindamycin</t>
  </si>
  <si>
    <t>Doxycycline</t>
  </si>
  <si>
    <t>Ertapenem</t>
  </si>
  <si>
    <t>Compound name</t>
  </si>
  <si>
    <t>Parent (m/z)</t>
  </si>
  <si>
    <t>Daughter (m/z)</t>
  </si>
  <si>
    <t>Dwell (s)</t>
  </si>
  <si>
    <t>Cone (V)</t>
  </si>
  <si>
    <t>Collision (V)</t>
  </si>
  <si>
    <t>31737-250MG</t>
  </si>
  <si>
    <t>room</t>
  </si>
  <si>
    <t>Ciprofloxacin HCl</t>
  </si>
  <si>
    <t>PHR1044</t>
  </si>
  <si>
    <t>40922-100MG</t>
  </si>
  <si>
    <t>Ertapenem sodium</t>
  </si>
  <si>
    <t>SLM1238-10MG</t>
  </si>
  <si>
    <t>Freezer -80C</t>
  </si>
  <si>
    <t>Amoxicillin trihydrate</t>
  </si>
  <si>
    <t>31586-250MG</t>
  </si>
  <si>
    <t>USP</t>
  </si>
  <si>
    <t>46984-250MG</t>
  </si>
  <si>
    <t>Adjusted Ciprofloxacin (ng/L)</t>
  </si>
  <si>
    <t>Adjusted Amoxicillin (ng/L)</t>
  </si>
  <si>
    <t>Adjusted Clindamycin (ng/L)</t>
  </si>
  <si>
    <t>Adjusted Doxycycline (ng/L)</t>
  </si>
  <si>
    <t>Adjusted Ertapenem (ng/L)</t>
  </si>
  <si>
    <t>Adjusted Azithromycin (ng/L)</t>
  </si>
  <si>
    <t xml:space="preserve"> Ertapenem (ng/L)</t>
  </si>
  <si>
    <t xml:space="preserve"> Amoxicillin (ng/L)</t>
  </si>
  <si>
    <t xml:space="preserve"> Ciprofloxacin (ng/L)</t>
  </si>
  <si>
    <t xml:space="preserve"> Doxycycline (ng/L)</t>
  </si>
  <si>
    <t xml:space="preserve"> Azithromycin (ng/L)</t>
  </si>
  <si>
    <t xml:space="preserve"> Clindamycin (ng/L)</t>
  </si>
  <si>
    <t>Sugar DSB 2</t>
  </si>
  <si>
    <t>Sugar UPA 2</t>
  </si>
  <si>
    <t>Sugar UPB 2</t>
  </si>
  <si>
    <t>Sugar DSA 2</t>
  </si>
  <si>
    <t>Sugar RES 2</t>
  </si>
  <si>
    <t>Sugar PCE 2</t>
  </si>
  <si>
    <t>Sugar UV 2</t>
  </si>
  <si>
    <t>Sugar FCE 2</t>
  </si>
  <si>
    <t>Sugar HOSP 2</t>
  </si>
  <si>
    <t>Sugar ATE 2</t>
  </si>
  <si>
    <t>Sugar INF 2</t>
  </si>
  <si>
    <t>Sugar INF 3</t>
  </si>
  <si>
    <t>Sugar UPB 3</t>
  </si>
  <si>
    <t>Sugar FCE 3</t>
  </si>
  <si>
    <t>Sugar RES 3</t>
  </si>
  <si>
    <t>Sugar PCE 3</t>
  </si>
  <si>
    <t>Sugar HOSP 3</t>
  </si>
  <si>
    <t>Sugar DSB 3</t>
  </si>
  <si>
    <t>Sugar DSA 3</t>
  </si>
  <si>
    <t>Sugar ATE 3</t>
  </si>
  <si>
    <t>Sugar UPA 3</t>
  </si>
  <si>
    <t>Sugar UV 3</t>
  </si>
  <si>
    <t>Mallard ATE 3</t>
  </si>
  <si>
    <t>Mallard UPB 3</t>
  </si>
  <si>
    <t>Mallard DSB 3</t>
  </si>
  <si>
    <t>Mallard INF 3</t>
  </si>
  <si>
    <t>Mallard PCI 3</t>
  </si>
  <si>
    <t>Mallard UPA 3</t>
  </si>
  <si>
    <t>Mallard PCE 3</t>
  </si>
  <si>
    <t>Mallard FCE 3</t>
  </si>
  <si>
    <t>Mallard DSA 3</t>
  </si>
  <si>
    <t>Mallard HOSP 3</t>
  </si>
  <si>
    <t>Mallard RES 3</t>
  </si>
  <si>
    <t>Mallard PCE 2</t>
  </si>
  <si>
    <t>Mallard INF 2</t>
  </si>
  <si>
    <t>Mallard FCE 2</t>
  </si>
  <si>
    <t>Mallard RES 2</t>
  </si>
  <si>
    <t>Mallard HOSP 2</t>
  </si>
  <si>
    <t>Mallard PCI 2</t>
  </si>
  <si>
    <t>Mallard ATE 2</t>
  </si>
  <si>
    <t>Mallard UPA 2</t>
  </si>
  <si>
    <t>Mallard DSB 2</t>
  </si>
  <si>
    <t>Mallard UPB 2</t>
  </si>
  <si>
    <t>Mallard DSA 2</t>
  </si>
  <si>
    <t>Mallard FCE 1</t>
  </si>
  <si>
    <t>Mallard INF 1</t>
  </si>
  <si>
    <t>Sugar HOSP 1</t>
  </si>
  <si>
    <t>Sugar ATE 1</t>
  </si>
  <si>
    <t>Mallard ATE 1</t>
  </si>
  <si>
    <t>Sugar UV 1</t>
  </si>
  <si>
    <t>Mallard PCE 1</t>
  </si>
  <si>
    <t>Sugar PCE 1</t>
  </si>
  <si>
    <t>Sugar INF 1</t>
  </si>
  <si>
    <t>Mallard PCI 1</t>
  </si>
  <si>
    <t>Sugar RES 1</t>
  </si>
  <si>
    <t>Mallard HOSP 1</t>
  </si>
  <si>
    <t>Mallard RES 1</t>
  </si>
  <si>
    <t>Mallard Downstream B1</t>
  </si>
  <si>
    <t>Mallard Upstream A1</t>
  </si>
  <si>
    <t>Mallard Downstream A1</t>
  </si>
  <si>
    <t>Sugar Downstream B1</t>
  </si>
  <si>
    <t>Mallard Upstream B1</t>
  </si>
  <si>
    <t>Sugar Downstream A1</t>
  </si>
  <si>
    <t>Sugar Upstream A1</t>
  </si>
  <si>
    <t>Test</t>
  </si>
  <si>
    <t>Sample name</t>
  </si>
  <si>
    <t>Sugar FCE 1</t>
  </si>
  <si>
    <t>Sugar Upstream B1</t>
  </si>
  <si>
    <t>Batch</t>
  </si>
  <si>
    <t>Queue</t>
  </si>
  <si>
    <t xml:space="preserve">Curve 2 was not used </t>
  </si>
  <si>
    <t>A different curve was used for sample 33 because of high response</t>
  </si>
  <si>
    <t>ND= Not Detected</t>
  </si>
  <si>
    <t>A polynomial curve was used for ciprofloxacin calculation</t>
  </si>
  <si>
    <t>Cephalexin_4</t>
  </si>
  <si>
    <t>factor for conc. adjustment</t>
  </si>
  <si>
    <t>Standard label</t>
  </si>
  <si>
    <t>Mol. Weight</t>
  </si>
  <si>
    <t>room temp</t>
  </si>
  <si>
    <t>4C</t>
  </si>
  <si>
    <t>A different curve (Cephalexin_4) was used for sample 52 and 55 because of high response</t>
  </si>
  <si>
    <t>Adjusted by a factor according to compound formula (refer to sheet "Standard")</t>
  </si>
  <si>
    <t xml:space="preserve"> Ertapenem </t>
  </si>
  <si>
    <t xml:space="preserve"> Amoxicillin </t>
  </si>
  <si>
    <t xml:space="preserve"> Ciprofloxacin </t>
  </si>
  <si>
    <t xml:space="preserve"> Doxycycline </t>
  </si>
  <si>
    <t xml:space="preserve"> Azithromycin </t>
  </si>
  <si>
    <t xml:space="preserve"> Clindamycin </t>
  </si>
  <si>
    <t xml:space="preserve">Sulfamethoxazole </t>
  </si>
  <si>
    <t xml:space="preserve">Cephalexin </t>
  </si>
  <si>
    <t xml:space="preserve">Trimethoprim </t>
  </si>
  <si>
    <t xml:space="preserve">Levofloxacin </t>
  </si>
  <si>
    <t>LOD estimate(ng/L)</t>
  </si>
  <si>
    <t>LOQ (ng/L)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</si>
</sst>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.65"/>
      <color rgb="FF00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/>
    <xf numFmtId="2" fontId="0" fillId="0" borderId="0" xfId="0" applyNumberFormat="1"/>
    <xf numFmtId="0" fontId="0" fillId="0" borderId="0" xfId="0"/>
    <xf numFmtId="2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8" fillId="0" borderId="0" xfId="0" applyFont="1"/>
    <xf numFmtId="0" fontId="0" fillId="0" borderId="0" xfId="0" applyFill="1"/>
    <xf numFmtId="2" fontId="0" fillId="0" borderId="0" xfId="0" applyNumberFormat="1"/>
    <xf numFmtId="0" fontId="0" fillId="0" borderId="0" xfId="0"/>
    <xf numFmtId="0" fontId="19" fillId="0" borderId="0" xfId="0" applyFont="1"/>
    <xf numFmtId="0" fontId="0" fillId="33" borderId="0" xfId="0" applyFill="1"/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34" borderId="0" xfId="0" applyFill="1"/>
    <xf numFmtId="2" fontId="0" fillId="0" borderId="0" xfId="0" applyNumberFormat="1" applyBorder="1" applyAlignment="1">
      <alignment horizontal="center"/>
    </xf>
    <xf numFmtId="0" fontId="20" fillId="33" borderId="0" xfId="0" applyFont="1" applyFill="1"/>
    <xf numFmtId="0" fontId="20" fillId="0" borderId="0" xfId="0" applyFont="1"/>
    <xf numFmtId="0" fontId="18" fillId="34" borderId="0" xfId="0" applyFont="1" applyFill="1"/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Ertapenem!$B$1</c:f>
              <c:strCache>
                <c:ptCount val="1"/>
                <c:pt idx="0">
                  <c:v>Ertapenem_1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52129604489094"/>
                  <c:y val="-0.123935549722951"/>
                </c:manualLayout>
              </c:layout>
              <c:numFmt formatCode="General" sourceLinked="0"/>
            </c:trendlineLbl>
          </c:trendline>
          <c:xVal>
            <c:numRef>
              <c:f>Ertapenem!$A$2:$A$6</c:f>
              <c:numCache>
                <c:formatCode>0.00</c:formatCode>
                <c:ptCount val="5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</c:numCache>
            </c:numRef>
          </c:xVal>
          <c:yVal>
            <c:numRef>
              <c:f>Ertapenem!$B$2:$B$6</c:f>
              <c:numCache>
                <c:formatCode>General</c:formatCode>
                <c:ptCount val="5"/>
                <c:pt idx="0">
                  <c:v>13.548</c:v>
                </c:pt>
                <c:pt idx="1">
                  <c:v>34.319</c:v>
                </c:pt>
                <c:pt idx="2">
                  <c:v>65.461</c:v>
                </c:pt>
                <c:pt idx="3">
                  <c:v>242.566</c:v>
                </c:pt>
                <c:pt idx="4">
                  <c:v>389.84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560000"/>
        <c:axId val="1704713264"/>
      </c:scatterChart>
      <c:valAx>
        <c:axId val="170456000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04713264"/>
        <c:crosses val="autoZero"/>
        <c:crossBetween val="midCat"/>
      </c:valAx>
      <c:valAx>
        <c:axId val="1704713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4560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Doxycycline!$B$1</c:f>
              <c:strCache>
                <c:ptCount val="1"/>
                <c:pt idx="0">
                  <c:v>Doxycycline_1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Doxycycline!$A$2:$A$8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Doxycycline!$B$2:$B$8</c:f>
              <c:numCache>
                <c:formatCode>General</c:formatCode>
                <c:ptCount val="7"/>
                <c:pt idx="0">
                  <c:v>123.934</c:v>
                </c:pt>
                <c:pt idx="1">
                  <c:v>260.828</c:v>
                </c:pt>
                <c:pt idx="2">
                  <c:v>737.707</c:v>
                </c:pt>
                <c:pt idx="4">
                  <c:v>4459.581</c:v>
                </c:pt>
                <c:pt idx="5">
                  <c:v>8647.919</c:v>
                </c:pt>
                <c:pt idx="6">
                  <c:v>21397.416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084400"/>
        <c:axId val="1647632480"/>
      </c:scatterChart>
      <c:valAx>
        <c:axId val="170508440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47632480"/>
        <c:crosses val="autoZero"/>
        <c:crossBetween val="midCat"/>
      </c:valAx>
      <c:valAx>
        <c:axId val="1647632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50844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Doxycycline!$C$1</c:f>
              <c:strCache>
                <c:ptCount val="1"/>
                <c:pt idx="0">
                  <c:v>Doxycycline_2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Doxycycline!$A$2:$A$8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Doxycycline!$C$2:$C$8</c:f>
              <c:numCache>
                <c:formatCode>General</c:formatCode>
                <c:ptCount val="7"/>
                <c:pt idx="0">
                  <c:v>271.61</c:v>
                </c:pt>
                <c:pt idx="1">
                  <c:v>267.799</c:v>
                </c:pt>
                <c:pt idx="2">
                  <c:v>651.013</c:v>
                </c:pt>
                <c:pt idx="3">
                  <c:v>1937.78</c:v>
                </c:pt>
                <c:pt idx="5">
                  <c:v>10229.778</c:v>
                </c:pt>
                <c:pt idx="6">
                  <c:v>27117.553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639104"/>
        <c:axId val="1667344704"/>
      </c:scatterChart>
      <c:valAx>
        <c:axId val="170563910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7344704"/>
        <c:crosses val="autoZero"/>
        <c:crossBetween val="midCat"/>
      </c:valAx>
      <c:valAx>
        <c:axId val="1667344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56391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Doxycycline!$D$1</c:f>
              <c:strCache>
                <c:ptCount val="1"/>
                <c:pt idx="0">
                  <c:v>Doxycycline_3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Doxycycline!$A$2:$A$8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Doxycycline!$D$2:$D$8</c:f>
              <c:numCache>
                <c:formatCode>General</c:formatCode>
                <c:ptCount val="7"/>
                <c:pt idx="0">
                  <c:v>122.838</c:v>
                </c:pt>
                <c:pt idx="1">
                  <c:v>222.25</c:v>
                </c:pt>
                <c:pt idx="2">
                  <c:v>564.611</c:v>
                </c:pt>
                <c:pt idx="3">
                  <c:v>1210.448</c:v>
                </c:pt>
                <c:pt idx="4">
                  <c:v>2716.021</c:v>
                </c:pt>
                <c:pt idx="6">
                  <c:v>18881.053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6009744"/>
        <c:axId val="1705290768"/>
      </c:scatterChart>
      <c:valAx>
        <c:axId val="170600974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05290768"/>
        <c:crosses val="autoZero"/>
        <c:crossBetween val="midCat"/>
      </c:valAx>
      <c:valAx>
        <c:axId val="1705290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60097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Azithromycin!$B$1</c:f>
              <c:strCache>
                <c:ptCount val="1"/>
                <c:pt idx="0">
                  <c:v>Azithromycin_1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Azithromycin!$A$2:$A$9</c:f>
              <c:numCache>
                <c:formatCode>0.00</c:formatCode>
                <c:ptCount val="8"/>
                <c:pt idx="0">
                  <c:v>7.8125</c:v>
                </c:pt>
                <c:pt idx="1">
                  <c:v>15.625</c:v>
                </c:pt>
                <c:pt idx="2">
                  <c:v>31.25</c:v>
                </c:pt>
                <c:pt idx="3">
                  <c:v>62.5</c:v>
                </c:pt>
                <c:pt idx="4">
                  <c:v>125.0</c:v>
                </c:pt>
                <c:pt idx="5">
                  <c:v>250.0</c:v>
                </c:pt>
                <c:pt idx="6">
                  <c:v>500.0</c:v>
                </c:pt>
                <c:pt idx="7">
                  <c:v>1000.0</c:v>
                </c:pt>
              </c:numCache>
            </c:numRef>
          </c:xVal>
          <c:yVal>
            <c:numRef>
              <c:f>Azithromycin!$B$2:$B$9</c:f>
              <c:numCache>
                <c:formatCode>General</c:formatCode>
                <c:ptCount val="8"/>
                <c:pt idx="0">
                  <c:v>13.0</c:v>
                </c:pt>
                <c:pt idx="2">
                  <c:v>45.903</c:v>
                </c:pt>
                <c:pt idx="3">
                  <c:v>71.627</c:v>
                </c:pt>
                <c:pt idx="4">
                  <c:v>217.424</c:v>
                </c:pt>
                <c:pt idx="5">
                  <c:v>414.631</c:v>
                </c:pt>
                <c:pt idx="7">
                  <c:v>1927.317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326544"/>
        <c:axId val="1707356208"/>
      </c:scatterChart>
      <c:valAx>
        <c:axId val="168632654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07356208"/>
        <c:crosses val="autoZero"/>
        <c:crossBetween val="midCat"/>
      </c:valAx>
      <c:valAx>
        <c:axId val="1707356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6326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6625976486667"/>
          <c:y val="0.333263178551279"/>
          <c:w val="0.369705384460079"/>
          <c:h val="0.52646405180660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Azithromycin!$C$1</c:f>
              <c:strCache>
                <c:ptCount val="1"/>
                <c:pt idx="0">
                  <c:v>Azithromycin_2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Azithromycin!$A$2:$A$9</c:f>
              <c:numCache>
                <c:formatCode>0.00</c:formatCode>
                <c:ptCount val="8"/>
                <c:pt idx="0">
                  <c:v>7.8125</c:v>
                </c:pt>
                <c:pt idx="1">
                  <c:v>15.625</c:v>
                </c:pt>
                <c:pt idx="2">
                  <c:v>31.25</c:v>
                </c:pt>
                <c:pt idx="3">
                  <c:v>62.5</c:v>
                </c:pt>
                <c:pt idx="4">
                  <c:v>125.0</c:v>
                </c:pt>
                <c:pt idx="5">
                  <c:v>250.0</c:v>
                </c:pt>
                <c:pt idx="6">
                  <c:v>500.0</c:v>
                </c:pt>
                <c:pt idx="7">
                  <c:v>1000.0</c:v>
                </c:pt>
              </c:numCache>
            </c:numRef>
          </c:xVal>
          <c:yVal>
            <c:numRef>
              <c:f>Azithromycin!$C$2:$C$9</c:f>
              <c:numCache>
                <c:formatCode>General</c:formatCode>
                <c:ptCount val="8"/>
                <c:pt idx="2">
                  <c:v>18.76</c:v>
                </c:pt>
                <c:pt idx="3">
                  <c:v>117.702</c:v>
                </c:pt>
                <c:pt idx="4">
                  <c:v>323.846</c:v>
                </c:pt>
                <c:pt idx="6">
                  <c:v>1012.763</c:v>
                </c:pt>
                <c:pt idx="7">
                  <c:v>2335.207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7427264"/>
        <c:axId val="1705622672"/>
      </c:scatterChart>
      <c:valAx>
        <c:axId val="164742726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05622672"/>
        <c:crosses val="autoZero"/>
        <c:crossBetween val="midCat"/>
      </c:valAx>
      <c:valAx>
        <c:axId val="1705622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47427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6625976486667"/>
          <c:y val="0.333263178551279"/>
          <c:w val="0.369705384460079"/>
          <c:h val="0.52646405180660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Azithromycin!$D$1</c:f>
              <c:strCache>
                <c:ptCount val="1"/>
                <c:pt idx="0">
                  <c:v>Azithromycin_3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Azithromycin!$A$2:$A$9</c:f>
              <c:numCache>
                <c:formatCode>0.00</c:formatCode>
                <c:ptCount val="8"/>
                <c:pt idx="0">
                  <c:v>7.8125</c:v>
                </c:pt>
                <c:pt idx="1">
                  <c:v>15.625</c:v>
                </c:pt>
                <c:pt idx="2">
                  <c:v>31.25</c:v>
                </c:pt>
                <c:pt idx="3">
                  <c:v>62.5</c:v>
                </c:pt>
                <c:pt idx="4">
                  <c:v>125.0</c:v>
                </c:pt>
                <c:pt idx="5">
                  <c:v>250.0</c:v>
                </c:pt>
                <c:pt idx="6">
                  <c:v>500.0</c:v>
                </c:pt>
                <c:pt idx="7">
                  <c:v>1000.0</c:v>
                </c:pt>
              </c:numCache>
            </c:numRef>
          </c:xVal>
          <c:yVal>
            <c:numRef>
              <c:f>Azithromycin!$D$2:$D$9</c:f>
              <c:numCache>
                <c:formatCode>General</c:formatCode>
                <c:ptCount val="8"/>
                <c:pt idx="0">
                  <c:v>15.541</c:v>
                </c:pt>
                <c:pt idx="1">
                  <c:v>14.123</c:v>
                </c:pt>
                <c:pt idx="2">
                  <c:v>37.932</c:v>
                </c:pt>
                <c:pt idx="3">
                  <c:v>105.307</c:v>
                </c:pt>
                <c:pt idx="4">
                  <c:v>233.443</c:v>
                </c:pt>
                <c:pt idx="5">
                  <c:v>588.22</c:v>
                </c:pt>
                <c:pt idx="6">
                  <c:v>1036.449</c:v>
                </c:pt>
                <c:pt idx="7">
                  <c:v>2467.276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609184"/>
        <c:axId val="1650693456"/>
      </c:scatterChart>
      <c:valAx>
        <c:axId val="176760918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50693456"/>
        <c:crosses val="autoZero"/>
        <c:crossBetween val="midCat"/>
      </c:valAx>
      <c:valAx>
        <c:axId val="1650693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76091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6625976486667"/>
          <c:y val="0.333263178551279"/>
          <c:w val="0.369705384460079"/>
          <c:h val="0.52646405180660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Clindamycin!$B$1</c:f>
              <c:strCache>
                <c:ptCount val="1"/>
                <c:pt idx="0">
                  <c:v>Clindamycin_1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33782067564135"/>
                  <c:y val="-0.202929810154099"/>
                </c:manualLayout>
              </c:layout>
              <c:numFmt formatCode="General" sourceLinked="0"/>
            </c:trendlineLbl>
          </c:trendline>
          <c:xVal>
            <c:numRef>
              <c:f>Clindamycin!$A$2:$A$9</c:f>
              <c:numCache>
                <c:formatCode>0.00</c:formatCode>
                <c:ptCount val="8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  <c:pt idx="7">
                  <c:v>250.0</c:v>
                </c:pt>
              </c:numCache>
            </c:numRef>
          </c:xVal>
          <c:yVal>
            <c:numRef>
              <c:f>Clindamycin!$B$2:$B$9</c:f>
              <c:numCache>
                <c:formatCode>General</c:formatCode>
                <c:ptCount val="8"/>
                <c:pt idx="0">
                  <c:v>823.13</c:v>
                </c:pt>
                <c:pt idx="1">
                  <c:v>1965.932</c:v>
                </c:pt>
                <c:pt idx="2">
                  <c:v>3986.458</c:v>
                </c:pt>
                <c:pt idx="3">
                  <c:v>7514.943</c:v>
                </c:pt>
                <c:pt idx="4">
                  <c:v>14633.503</c:v>
                </c:pt>
                <c:pt idx="5">
                  <c:v>23824.936</c:v>
                </c:pt>
                <c:pt idx="6">
                  <c:v>56412.352</c:v>
                </c:pt>
                <c:pt idx="7">
                  <c:v>110876.367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975600"/>
        <c:axId val="1715818144"/>
      </c:scatterChart>
      <c:valAx>
        <c:axId val="168697560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15818144"/>
        <c:crosses val="autoZero"/>
        <c:crossBetween val="midCat"/>
      </c:valAx>
      <c:valAx>
        <c:axId val="1715818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6975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Clindamycin!$C$1</c:f>
              <c:strCache>
                <c:ptCount val="1"/>
                <c:pt idx="0">
                  <c:v>Clindamycin_2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33782067564135"/>
                  <c:y val="-0.202929810154099"/>
                </c:manualLayout>
              </c:layout>
              <c:numFmt formatCode="General" sourceLinked="0"/>
            </c:trendlineLbl>
          </c:trendline>
          <c:xVal>
            <c:numRef>
              <c:f>Clindamycin!$A$2:$A$9</c:f>
              <c:numCache>
                <c:formatCode>0.00</c:formatCode>
                <c:ptCount val="8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  <c:pt idx="7">
                  <c:v>250.0</c:v>
                </c:pt>
              </c:numCache>
            </c:numRef>
          </c:xVal>
          <c:yVal>
            <c:numRef>
              <c:f>Clindamycin!$C$2:$C$9</c:f>
              <c:numCache>
                <c:formatCode>General</c:formatCode>
                <c:ptCount val="8"/>
                <c:pt idx="0">
                  <c:v>933.489</c:v>
                </c:pt>
                <c:pt idx="1">
                  <c:v>2096.438</c:v>
                </c:pt>
                <c:pt idx="2">
                  <c:v>3563.056</c:v>
                </c:pt>
                <c:pt idx="3">
                  <c:v>7503.484</c:v>
                </c:pt>
                <c:pt idx="4">
                  <c:v>13632.938</c:v>
                </c:pt>
                <c:pt idx="5">
                  <c:v>27684.145</c:v>
                </c:pt>
                <c:pt idx="6">
                  <c:v>53250.105</c:v>
                </c:pt>
                <c:pt idx="7">
                  <c:v>108074.359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667184"/>
        <c:axId val="1705065280"/>
      </c:scatterChart>
      <c:valAx>
        <c:axId val="171066718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05065280"/>
        <c:crosses val="autoZero"/>
        <c:crossBetween val="midCat"/>
      </c:valAx>
      <c:valAx>
        <c:axId val="1705065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0667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Clindamycin!$D$1</c:f>
              <c:strCache>
                <c:ptCount val="1"/>
                <c:pt idx="0">
                  <c:v>Clindamycin_3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41785941071882"/>
                  <c:y val="-0.129310178252258"/>
                </c:manualLayout>
              </c:layout>
              <c:numFmt formatCode="General" sourceLinked="0"/>
            </c:trendlineLbl>
          </c:trendline>
          <c:xVal>
            <c:numRef>
              <c:f>Clindamycin!$A$2:$A$9</c:f>
              <c:numCache>
                <c:formatCode>0.00</c:formatCode>
                <c:ptCount val="8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  <c:pt idx="7">
                  <c:v>250.0</c:v>
                </c:pt>
              </c:numCache>
            </c:numRef>
          </c:xVal>
          <c:yVal>
            <c:numRef>
              <c:f>Clindamycin!$D$2:$D$9</c:f>
              <c:numCache>
                <c:formatCode>General</c:formatCode>
                <c:ptCount val="8"/>
                <c:pt idx="0">
                  <c:v>1008.572</c:v>
                </c:pt>
                <c:pt idx="1">
                  <c:v>1858.867</c:v>
                </c:pt>
                <c:pt idx="2">
                  <c:v>3756.074</c:v>
                </c:pt>
                <c:pt idx="3">
                  <c:v>6922.247</c:v>
                </c:pt>
                <c:pt idx="4">
                  <c:v>13598.145</c:v>
                </c:pt>
                <c:pt idx="5">
                  <c:v>25780.133</c:v>
                </c:pt>
                <c:pt idx="6">
                  <c:v>50525.867</c:v>
                </c:pt>
                <c:pt idx="7">
                  <c:v>101942.477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169136"/>
        <c:axId val="1665762560"/>
      </c:scatterChart>
      <c:valAx>
        <c:axId val="157516913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5762560"/>
        <c:crosses val="autoZero"/>
        <c:crossBetween val="midCat"/>
      </c:valAx>
      <c:valAx>
        <c:axId val="1665762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75169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Sulfamethoxazole!$B$1</c:f>
              <c:strCache>
                <c:ptCount val="1"/>
                <c:pt idx="0">
                  <c:v>Sulfamethoxazole_1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Sulfamethoxazole!$A$2:$A$8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Sulfamethoxazole!$B$2:$B$8</c:f>
              <c:numCache>
                <c:formatCode>General</c:formatCode>
                <c:ptCount val="7"/>
                <c:pt idx="0">
                  <c:v>466.036</c:v>
                </c:pt>
                <c:pt idx="1">
                  <c:v>1022.578</c:v>
                </c:pt>
                <c:pt idx="2">
                  <c:v>1690.874</c:v>
                </c:pt>
                <c:pt idx="3">
                  <c:v>4123.961</c:v>
                </c:pt>
                <c:pt idx="4">
                  <c:v>8387.989</c:v>
                </c:pt>
                <c:pt idx="5">
                  <c:v>15215.878</c:v>
                </c:pt>
                <c:pt idx="6">
                  <c:v>32263.129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708592"/>
        <c:axId val="1663442528"/>
      </c:scatterChart>
      <c:valAx>
        <c:axId val="166970859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3442528"/>
        <c:crosses val="autoZero"/>
        <c:crossBetween val="midCat"/>
      </c:valAx>
      <c:valAx>
        <c:axId val="1663442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9708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Ertapenem!$C$1</c:f>
              <c:strCache>
                <c:ptCount val="1"/>
                <c:pt idx="0">
                  <c:v>Ertapenem_2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52129604489094"/>
                  <c:y val="-0.123935549722951"/>
                </c:manualLayout>
              </c:layout>
              <c:numFmt formatCode="General" sourceLinked="0"/>
            </c:trendlineLbl>
          </c:trendline>
          <c:xVal>
            <c:numRef>
              <c:f>Ertapenem!$A$2:$A$6</c:f>
              <c:numCache>
                <c:formatCode>0.00</c:formatCode>
                <c:ptCount val="5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</c:numCache>
            </c:numRef>
          </c:xVal>
          <c:yVal>
            <c:numRef>
              <c:f>Ertapenem!$C$2:$C$6</c:f>
              <c:numCache>
                <c:formatCode>General</c:formatCode>
                <c:ptCount val="5"/>
                <c:pt idx="0">
                  <c:v>16.722</c:v>
                </c:pt>
                <c:pt idx="1">
                  <c:v>58.509</c:v>
                </c:pt>
                <c:pt idx="2">
                  <c:v>134.682</c:v>
                </c:pt>
                <c:pt idx="3">
                  <c:v>237.127</c:v>
                </c:pt>
                <c:pt idx="4">
                  <c:v>513.217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221904"/>
        <c:axId val="1668812192"/>
      </c:scatterChart>
      <c:valAx>
        <c:axId val="124922190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8812192"/>
        <c:crosses val="autoZero"/>
        <c:crossBetween val="midCat"/>
      </c:valAx>
      <c:valAx>
        <c:axId val="1668812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9221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Sulfamethoxazole!$C$1</c:f>
              <c:strCache>
                <c:ptCount val="1"/>
                <c:pt idx="0">
                  <c:v>Sulfamethoxazole_2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Sulfamethoxazole!$A$2:$A$8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Sulfamethoxazole!$C$2:$C$8</c:f>
              <c:numCache>
                <c:formatCode>General</c:formatCode>
                <c:ptCount val="7"/>
                <c:pt idx="0">
                  <c:v>478.665</c:v>
                </c:pt>
                <c:pt idx="1">
                  <c:v>1080.695</c:v>
                </c:pt>
                <c:pt idx="2">
                  <c:v>1813.298</c:v>
                </c:pt>
                <c:pt idx="3">
                  <c:v>4537.959</c:v>
                </c:pt>
                <c:pt idx="4">
                  <c:v>8851.041999999999</c:v>
                </c:pt>
                <c:pt idx="5">
                  <c:v>17235.01</c:v>
                </c:pt>
                <c:pt idx="6">
                  <c:v>34648.133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568752"/>
        <c:axId val="1666572512"/>
      </c:scatterChart>
      <c:valAx>
        <c:axId val="166656875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6572512"/>
        <c:crosses val="autoZero"/>
        <c:crossBetween val="midCat"/>
      </c:valAx>
      <c:valAx>
        <c:axId val="1666572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6568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Sulfamethoxazole!$D$1</c:f>
              <c:strCache>
                <c:ptCount val="1"/>
                <c:pt idx="0">
                  <c:v>Sulfamethoxazole_3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Sulfamethoxazole!$A$2:$A$8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Sulfamethoxazole!$D$2:$D$8</c:f>
              <c:numCache>
                <c:formatCode>General</c:formatCode>
                <c:ptCount val="7"/>
                <c:pt idx="0">
                  <c:v>346.365</c:v>
                </c:pt>
                <c:pt idx="1">
                  <c:v>944.487</c:v>
                </c:pt>
                <c:pt idx="2">
                  <c:v>1856.554</c:v>
                </c:pt>
                <c:pt idx="3">
                  <c:v>3629.696</c:v>
                </c:pt>
                <c:pt idx="4">
                  <c:v>6979.042</c:v>
                </c:pt>
                <c:pt idx="5">
                  <c:v>15679.215</c:v>
                </c:pt>
                <c:pt idx="6">
                  <c:v>32301.02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124032"/>
        <c:axId val="1676260160"/>
      </c:scatterChart>
      <c:valAx>
        <c:axId val="124812403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76260160"/>
        <c:crosses val="autoZero"/>
        <c:crossBetween val="midCat"/>
      </c:valAx>
      <c:valAx>
        <c:axId val="167626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8124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Cephalexin!$B$1</c:f>
              <c:strCache>
                <c:ptCount val="1"/>
                <c:pt idx="0">
                  <c:v>Cephalexin_1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Cephalexin!$A$2:$A$7</c:f>
              <c:numCache>
                <c:formatCode>0.00</c:formatCode>
                <c:ptCount val="6"/>
                <c:pt idx="0">
                  <c:v>3.90625</c:v>
                </c:pt>
                <c:pt idx="1">
                  <c:v>7.8125</c:v>
                </c:pt>
                <c:pt idx="2">
                  <c:v>15.625</c:v>
                </c:pt>
                <c:pt idx="3">
                  <c:v>31.25</c:v>
                </c:pt>
                <c:pt idx="4">
                  <c:v>62.5</c:v>
                </c:pt>
                <c:pt idx="5">
                  <c:v>125.0</c:v>
                </c:pt>
              </c:numCache>
            </c:numRef>
          </c:xVal>
          <c:yVal>
            <c:numRef>
              <c:f>Cephalexin!$B$2:$B$7</c:f>
              <c:numCache>
                <c:formatCode>General</c:formatCode>
                <c:ptCount val="6"/>
                <c:pt idx="0">
                  <c:v>8.203</c:v>
                </c:pt>
                <c:pt idx="1">
                  <c:v>16.447</c:v>
                </c:pt>
                <c:pt idx="3">
                  <c:v>72.201</c:v>
                </c:pt>
                <c:pt idx="4">
                  <c:v>175.37</c:v>
                </c:pt>
                <c:pt idx="5">
                  <c:v>323.922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014496"/>
        <c:axId val="1692236656"/>
      </c:scatterChart>
      <c:valAx>
        <c:axId val="170501449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92236656"/>
        <c:crosses val="autoZero"/>
        <c:crossBetween val="midCat"/>
      </c:valAx>
      <c:valAx>
        <c:axId val="1692236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5014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Cephalexin!$C$1</c:f>
              <c:strCache>
                <c:ptCount val="1"/>
                <c:pt idx="0">
                  <c:v>Cephalexin_2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Cephalexin!$A$2:$A$7</c:f>
              <c:numCache>
                <c:formatCode>0.00</c:formatCode>
                <c:ptCount val="6"/>
                <c:pt idx="0">
                  <c:v>3.90625</c:v>
                </c:pt>
                <c:pt idx="1">
                  <c:v>7.8125</c:v>
                </c:pt>
                <c:pt idx="2">
                  <c:v>15.625</c:v>
                </c:pt>
                <c:pt idx="3">
                  <c:v>31.25</c:v>
                </c:pt>
                <c:pt idx="4">
                  <c:v>62.5</c:v>
                </c:pt>
                <c:pt idx="5">
                  <c:v>125.0</c:v>
                </c:pt>
              </c:numCache>
            </c:numRef>
          </c:xVal>
          <c:yVal>
            <c:numRef>
              <c:f>Cephalexin!$C$2:$C$7</c:f>
              <c:numCache>
                <c:formatCode>General</c:formatCode>
                <c:ptCount val="6"/>
                <c:pt idx="0">
                  <c:v>3.772</c:v>
                </c:pt>
                <c:pt idx="1">
                  <c:v>24.198</c:v>
                </c:pt>
                <c:pt idx="3">
                  <c:v>76.651</c:v>
                </c:pt>
                <c:pt idx="4">
                  <c:v>249.632</c:v>
                </c:pt>
                <c:pt idx="5">
                  <c:v>468.692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278768"/>
        <c:axId val="1673082416"/>
      </c:scatterChart>
      <c:valAx>
        <c:axId val="171127876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73082416"/>
        <c:crosses val="autoZero"/>
        <c:crossBetween val="midCat"/>
      </c:valAx>
      <c:valAx>
        <c:axId val="1673082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1278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Cephalexin!$D$1</c:f>
              <c:strCache>
                <c:ptCount val="1"/>
                <c:pt idx="0">
                  <c:v>Cephalexin_3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Cephalexin!$A$2:$A$7</c:f>
              <c:numCache>
                <c:formatCode>0.00</c:formatCode>
                <c:ptCount val="6"/>
                <c:pt idx="0">
                  <c:v>3.90625</c:v>
                </c:pt>
                <c:pt idx="1">
                  <c:v>7.8125</c:v>
                </c:pt>
                <c:pt idx="2">
                  <c:v>15.625</c:v>
                </c:pt>
                <c:pt idx="3">
                  <c:v>31.25</c:v>
                </c:pt>
                <c:pt idx="4">
                  <c:v>62.5</c:v>
                </c:pt>
                <c:pt idx="5">
                  <c:v>125.0</c:v>
                </c:pt>
              </c:numCache>
            </c:numRef>
          </c:xVal>
          <c:yVal>
            <c:numRef>
              <c:f>Cephalexin!$D$2:$D$7</c:f>
              <c:numCache>
                <c:formatCode>General</c:formatCode>
                <c:ptCount val="6"/>
                <c:pt idx="0">
                  <c:v>4.874</c:v>
                </c:pt>
                <c:pt idx="1">
                  <c:v>18.84</c:v>
                </c:pt>
                <c:pt idx="2">
                  <c:v>16.262</c:v>
                </c:pt>
                <c:pt idx="3">
                  <c:v>70.47</c:v>
                </c:pt>
                <c:pt idx="5">
                  <c:v>341.218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472784"/>
        <c:axId val="1669934192"/>
      </c:scatterChart>
      <c:valAx>
        <c:axId val="167647278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9934192"/>
        <c:crosses val="autoZero"/>
        <c:crossBetween val="midCat"/>
      </c:valAx>
      <c:valAx>
        <c:axId val="1669934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6472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2775701348776"/>
          <c:y val="0.397364021804967"/>
          <c:w val="0.340957882140905"/>
          <c:h val="0.3712717141126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Cephalexin!$E$1</c:f>
              <c:strCache>
                <c:ptCount val="1"/>
                <c:pt idx="0">
                  <c:v>Cephalexin_4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Cephalexin!$A$2:$A$9</c:f>
              <c:numCache>
                <c:formatCode>0.00</c:formatCode>
                <c:ptCount val="8"/>
                <c:pt idx="0">
                  <c:v>3.90625</c:v>
                </c:pt>
                <c:pt idx="1">
                  <c:v>7.8125</c:v>
                </c:pt>
                <c:pt idx="2">
                  <c:v>15.625</c:v>
                </c:pt>
                <c:pt idx="3">
                  <c:v>31.25</c:v>
                </c:pt>
                <c:pt idx="4">
                  <c:v>62.5</c:v>
                </c:pt>
                <c:pt idx="5">
                  <c:v>125.0</c:v>
                </c:pt>
                <c:pt idx="6">
                  <c:v>250.0</c:v>
                </c:pt>
                <c:pt idx="7">
                  <c:v>500.0</c:v>
                </c:pt>
              </c:numCache>
            </c:numRef>
          </c:xVal>
          <c:yVal>
            <c:numRef>
              <c:f>Cephalexin!$E$2:$E$9</c:f>
              <c:numCache>
                <c:formatCode>General</c:formatCode>
                <c:ptCount val="8"/>
                <c:pt idx="0">
                  <c:v>4.874</c:v>
                </c:pt>
                <c:pt idx="2">
                  <c:v>16.262</c:v>
                </c:pt>
                <c:pt idx="3">
                  <c:v>70.47</c:v>
                </c:pt>
                <c:pt idx="5">
                  <c:v>341.218</c:v>
                </c:pt>
                <c:pt idx="7">
                  <c:v>1266.015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937072"/>
        <c:axId val="1688896992"/>
      </c:scatterChart>
      <c:valAx>
        <c:axId val="166193707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88896992"/>
        <c:crosses val="autoZero"/>
        <c:crossBetween val="midCat"/>
      </c:valAx>
      <c:valAx>
        <c:axId val="1688896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1937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2775701348776"/>
          <c:y val="0.397364021804967"/>
          <c:w val="0.340957882140905"/>
          <c:h val="0.3712717141126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Trimethoprim!$B$1</c:f>
              <c:strCache>
                <c:ptCount val="1"/>
                <c:pt idx="0">
                  <c:v>Trimethoprim_1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Trimethoprim!$A$2:$A$8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Trimethoprim!$B$2:$B$8</c:f>
              <c:numCache>
                <c:formatCode>General</c:formatCode>
                <c:ptCount val="7"/>
                <c:pt idx="0">
                  <c:v>263.048</c:v>
                </c:pt>
                <c:pt idx="1">
                  <c:v>413.61</c:v>
                </c:pt>
                <c:pt idx="2">
                  <c:v>977.775</c:v>
                </c:pt>
                <c:pt idx="3">
                  <c:v>1546.17</c:v>
                </c:pt>
                <c:pt idx="4">
                  <c:v>3033.952</c:v>
                </c:pt>
                <c:pt idx="6">
                  <c:v>10687.903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159536"/>
        <c:axId val="1663652352"/>
      </c:scatterChart>
      <c:valAx>
        <c:axId val="167015953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3652352"/>
        <c:crosses val="autoZero"/>
        <c:crossBetween val="midCat"/>
      </c:valAx>
      <c:valAx>
        <c:axId val="166365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0159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Trimethoprim!$C$1</c:f>
              <c:strCache>
                <c:ptCount val="1"/>
                <c:pt idx="0">
                  <c:v>Trimethoprim_2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Trimethoprim!$A$2:$A$8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Trimethoprim!$C$2:$C$8</c:f>
              <c:numCache>
                <c:formatCode>General</c:formatCode>
                <c:ptCount val="7"/>
                <c:pt idx="0">
                  <c:v>123.165</c:v>
                </c:pt>
                <c:pt idx="1">
                  <c:v>264.815</c:v>
                </c:pt>
                <c:pt idx="2">
                  <c:v>970.167</c:v>
                </c:pt>
                <c:pt idx="3">
                  <c:v>2265.842</c:v>
                </c:pt>
                <c:pt idx="5">
                  <c:v>7693.178</c:v>
                </c:pt>
                <c:pt idx="6">
                  <c:v>14955.214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548224"/>
        <c:axId val="1708475760"/>
      </c:scatterChart>
      <c:valAx>
        <c:axId val="171654822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08475760"/>
        <c:crosses val="autoZero"/>
        <c:crossBetween val="midCat"/>
      </c:valAx>
      <c:valAx>
        <c:axId val="1708475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65482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Trimethoprim!$D$1</c:f>
              <c:strCache>
                <c:ptCount val="1"/>
                <c:pt idx="0">
                  <c:v>Trimethoprim_3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Trimethoprim!$A$2:$A$9</c:f>
              <c:numCache>
                <c:formatCode>0.00</c:formatCode>
                <c:ptCount val="8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  <c:pt idx="7">
                  <c:v>250.0</c:v>
                </c:pt>
              </c:numCache>
            </c:numRef>
          </c:xVal>
          <c:yVal>
            <c:numRef>
              <c:f>Trimethoprim!$D$2:$D$9</c:f>
              <c:numCache>
                <c:formatCode>General</c:formatCode>
                <c:ptCount val="8"/>
                <c:pt idx="0">
                  <c:v>184.174</c:v>
                </c:pt>
                <c:pt idx="1">
                  <c:v>428.372</c:v>
                </c:pt>
                <c:pt idx="2">
                  <c:v>545.985</c:v>
                </c:pt>
                <c:pt idx="3">
                  <c:v>1668.55</c:v>
                </c:pt>
                <c:pt idx="4">
                  <c:v>2718.914</c:v>
                </c:pt>
                <c:pt idx="5">
                  <c:v>4825.942</c:v>
                </c:pt>
                <c:pt idx="6">
                  <c:v>9598.332</c:v>
                </c:pt>
                <c:pt idx="7">
                  <c:v>22250.533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692848"/>
        <c:axId val="1765573776"/>
      </c:scatterChart>
      <c:valAx>
        <c:axId val="124869284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65573776"/>
        <c:crosses val="autoZero"/>
        <c:crossBetween val="midCat"/>
      </c:valAx>
      <c:valAx>
        <c:axId val="1765573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86928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Trimethoprim (for sample 33)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Trimethoprim!$A$2:$A$10</c:f>
              <c:numCache>
                <c:formatCode>0.00</c:formatCode>
                <c:ptCount val="9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  <c:pt idx="7">
                  <c:v>250.0</c:v>
                </c:pt>
                <c:pt idx="8">
                  <c:v>500.0</c:v>
                </c:pt>
              </c:numCache>
            </c:numRef>
          </c:xVal>
          <c:yVal>
            <c:numRef>
              <c:f>Trimethoprim!$B$2:$B$10</c:f>
              <c:numCache>
                <c:formatCode>General</c:formatCode>
                <c:ptCount val="9"/>
                <c:pt idx="0">
                  <c:v>263.048</c:v>
                </c:pt>
                <c:pt idx="1">
                  <c:v>413.61</c:v>
                </c:pt>
                <c:pt idx="2">
                  <c:v>977.775</c:v>
                </c:pt>
                <c:pt idx="3">
                  <c:v>1546.17</c:v>
                </c:pt>
                <c:pt idx="4">
                  <c:v>3033.952</c:v>
                </c:pt>
                <c:pt idx="6">
                  <c:v>10687.903</c:v>
                </c:pt>
                <c:pt idx="7">
                  <c:v>25149.697</c:v>
                </c:pt>
                <c:pt idx="8">
                  <c:v>45593.508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632768"/>
        <c:axId val="1249674208"/>
      </c:scatterChart>
      <c:valAx>
        <c:axId val="124963276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249674208"/>
        <c:crosses val="autoZero"/>
        <c:crossBetween val="midCat"/>
      </c:valAx>
      <c:valAx>
        <c:axId val="124967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9632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Ertapenem!$D$1</c:f>
              <c:strCache>
                <c:ptCount val="1"/>
                <c:pt idx="0">
                  <c:v>Ertapenem_3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52129604489094"/>
                  <c:y val="-0.123935549722951"/>
                </c:manualLayout>
              </c:layout>
              <c:numFmt formatCode="General" sourceLinked="0"/>
            </c:trendlineLbl>
          </c:trendline>
          <c:xVal>
            <c:numRef>
              <c:f>Ertapenem!$A$2:$A$6</c:f>
              <c:numCache>
                <c:formatCode>0.00</c:formatCode>
                <c:ptCount val="5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</c:numCache>
            </c:numRef>
          </c:xVal>
          <c:yVal>
            <c:numRef>
              <c:f>Ertapenem!$D$2:$D$6</c:f>
              <c:numCache>
                <c:formatCode>General</c:formatCode>
                <c:ptCount val="5"/>
                <c:pt idx="0">
                  <c:v>22.13</c:v>
                </c:pt>
                <c:pt idx="1">
                  <c:v>27.073</c:v>
                </c:pt>
                <c:pt idx="2">
                  <c:v>71.521</c:v>
                </c:pt>
                <c:pt idx="3">
                  <c:v>158.394</c:v>
                </c:pt>
                <c:pt idx="4">
                  <c:v>326.831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1293856"/>
        <c:axId val="1706677680"/>
      </c:scatterChart>
      <c:valAx>
        <c:axId val="165129385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06677680"/>
        <c:crosses val="autoZero"/>
        <c:crossBetween val="midCat"/>
      </c:valAx>
      <c:valAx>
        <c:axId val="1706677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512938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Levofloxacin!$B$1</c:f>
              <c:strCache>
                <c:ptCount val="1"/>
                <c:pt idx="0">
                  <c:v>Levofloxacin_1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Levofloxacin!$A$2:$A$8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Levofloxacin!$B$2:$B$8</c:f>
              <c:numCache>
                <c:formatCode>General</c:formatCode>
                <c:ptCount val="7"/>
                <c:pt idx="0">
                  <c:v>41.668</c:v>
                </c:pt>
                <c:pt idx="1">
                  <c:v>239.006</c:v>
                </c:pt>
                <c:pt idx="2">
                  <c:v>276.683</c:v>
                </c:pt>
                <c:pt idx="3">
                  <c:v>1201.215</c:v>
                </c:pt>
                <c:pt idx="4">
                  <c:v>1734.59</c:v>
                </c:pt>
                <c:pt idx="6">
                  <c:v>11091.11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786592"/>
        <c:axId val="1671606560"/>
      </c:scatterChart>
      <c:valAx>
        <c:axId val="171178659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71606560"/>
        <c:crosses val="autoZero"/>
        <c:crossBetween val="midCat"/>
      </c:valAx>
      <c:valAx>
        <c:axId val="1671606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1786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Levofloxacin!$C$1</c:f>
              <c:strCache>
                <c:ptCount val="1"/>
                <c:pt idx="0">
                  <c:v>Levofloxacin_2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Levofloxacin!$A$2:$A$8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Levofloxacin!$C$2:$C$8</c:f>
              <c:numCache>
                <c:formatCode>General</c:formatCode>
                <c:ptCount val="7"/>
                <c:pt idx="0">
                  <c:v>64.225</c:v>
                </c:pt>
                <c:pt idx="1">
                  <c:v>225.419</c:v>
                </c:pt>
                <c:pt idx="2">
                  <c:v>321.341</c:v>
                </c:pt>
                <c:pt idx="3">
                  <c:v>1250.434</c:v>
                </c:pt>
                <c:pt idx="4">
                  <c:v>2332.958</c:v>
                </c:pt>
                <c:pt idx="5">
                  <c:v>5170.111</c:v>
                </c:pt>
                <c:pt idx="6">
                  <c:v>10591.077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7472976"/>
        <c:axId val="1652418144"/>
      </c:scatterChart>
      <c:valAx>
        <c:axId val="16474729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52418144"/>
        <c:crosses val="autoZero"/>
        <c:crossBetween val="midCat"/>
      </c:valAx>
      <c:valAx>
        <c:axId val="1652418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47472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Levofloxacin!$D$1</c:f>
              <c:strCache>
                <c:ptCount val="1"/>
                <c:pt idx="0">
                  <c:v>Levofloxacin_3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79586594228913"/>
                  <c:y val="-0.116682318379927"/>
                </c:manualLayout>
              </c:layout>
              <c:numFmt formatCode="General" sourceLinked="0"/>
            </c:trendlineLbl>
          </c:trendline>
          <c:xVal>
            <c:numRef>
              <c:f>Levofloxacin!$A$2:$A$8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Levofloxacin!$D$2:$D$8</c:f>
              <c:numCache>
                <c:formatCode>General</c:formatCode>
                <c:ptCount val="7"/>
                <c:pt idx="0">
                  <c:v>117.219</c:v>
                </c:pt>
                <c:pt idx="1">
                  <c:v>173.381</c:v>
                </c:pt>
                <c:pt idx="2">
                  <c:v>430.611</c:v>
                </c:pt>
                <c:pt idx="3">
                  <c:v>869.994</c:v>
                </c:pt>
                <c:pt idx="4">
                  <c:v>1806.289</c:v>
                </c:pt>
                <c:pt idx="5">
                  <c:v>4679.72</c:v>
                </c:pt>
                <c:pt idx="6">
                  <c:v>9405.703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223888"/>
        <c:axId val="1249710272"/>
      </c:scatterChart>
      <c:valAx>
        <c:axId val="166122388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249710272"/>
        <c:crosses val="autoZero"/>
        <c:crossBetween val="midCat"/>
      </c:valAx>
      <c:valAx>
        <c:axId val="1249710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1223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Amoxicillin!$B$1</c:f>
              <c:strCache>
                <c:ptCount val="1"/>
                <c:pt idx="0">
                  <c:v>Amoxicillin_1 (calibrated)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84170698869895"/>
                  <c:y val="-0.0919363357019397"/>
                </c:manualLayout>
              </c:layout>
              <c:numFmt formatCode="General" sourceLinked="0"/>
            </c:trendlineLbl>
          </c:trendline>
          <c:xVal>
            <c:numRef>
              <c:f>Amoxicillin!$A$2:$A$8</c:f>
              <c:numCache>
                <c:formatCode>0.00</c:formatCode>
                <c:ptCount val="7"/>
                <c:pt idx="0">
                  <c:v>0.244140625</c:v>
                </c:pt>
                <c:pt idx="1">
                  <c:v>0.48828125</c:v>
                </c:pt>
                <c:pt idx="2">
                  <c:v>0.9765625</c:v>
                </c:pt>
                <c:pt idx="3">
                  <c:v>1.953125</c:v>
                </c:pt>
                <c:pt idx="4">
                  <c:v>3.90625</c:v>
                </c:pt>
                <c:pt idx="5">
                  <c:v>7.8125</c:v>
                </c:pt>
                <c:pt idx="6">
                  <c:v>15.625</c:v>
                </c:pt>
              </c:numCache>
            </c:numRef>
          </c:xVal>
          <c:yVal>
            <c:numRef>
              <c:f>Amoxicillin!$B$2:$B$8</c:f>
              <c:numCache>
                <c:formatCode>General</c:formatCode>
                <c:ptCount val="7"/>
                <c:pt idx="0">
                  <c:v>15.10148775430461</c:v>
                </c:pt>
                <c:pt idx="1">
                  <c:v>25.38792133254751</c:v>
                </c:pt>
                <c:pt idx="2">
                  <c:v>52.2326744027057</c:v>
                </c:pt>
                <c:pt idx="3">
                  <c:v>94.5198438915372</c:v>
                </c:pt>
                <c:pt idx="5">
                  <c:v>323.7290385345451</c:v>
                </c:pt>
                <c:pt idx="6">
                  <c:v>741.9358680857273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051632"/>
        <c:axId val="1668360208"/>
      </c:scatterChart>
      <c:valAx>
        <c:axId val="166905163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8360208"/>
        <c:crosses val="autoZero"/>
        <c:crossBetween val="midCat"/>
      </c:valAx>
      <c:valAx>
        <c:axId val="1668360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9051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Amoxicillin!$C$1</c:f>
              <c:strCache>
                <c:ptCount val="1"/>
                <c:pt idx="0">
                  <c:v>Amoxicillin_2(calibrated)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84170698869895"/>
                  <c:y val="-0.0919363357019397"/>
                </c:manualLayout>
              </c:layout>
              <c:numFmt formatCode="General" sourceLinked="0"/>
            </c:trendlineLbl>
          </c:trendline>
          <c:xVal>
            <c:numRef>
              <c:f>Amoxicillin!$A$2:$A$8</c:f>
              <c:numCache>
                <c:formatCode>0.00</c:formatCode>
                <c:ptCount val="7"/>
                <c:pt idx="0">
                  <c:v>0.244140625</c:v>
                </c:pt>
                <c:pt idx="1">
                  <c:v>0.48828125</c:v>
                </c:pt>
                <c:pt idx="2">
                  <c:v>0.9765625</c:v>
                </c:pt>
                <c:pt idx="3">
                  <c:v>1.953125</c:v>
                </c:pt>
                <c:pt idx="4">
                  <c:v>3.90625</c:v>
                </c:pt>
                <c:pt idx="5">
                  <c:v>7.8125</c:v>
                </c:pt>
                <c:pt idx="6">
                  <c:v>15.625</c:v>
                </c:pt>
              </c:numCache>
            </c:numRef>
          </c:xVal>
          <c:yVal>
            <c:numRef>
              <c:f>Amoxicillin!$C$2:$C$8</c:f>
              <c:numCache>
                <c:formatCode>General</c:formatCode>
                <c:ptCount val="7"/>
                <c:pt idx="0">
                  <c:v>17.61813008700063</c:v>
                </c:pt>
                <c:pt idx="1">
                  <c:v>29.6187837882306</c:v>
                </c:pt>
                <c:pt idx="2">
                  <c:v>60.9371783357243</c:v>
                </c:pt>
                <c:pt idx="3">
                  <c:v>110.271446931407</c:v>
                </c:pt>
                <c:pt idx="5">
                  <c:v>377.6780411728305</c:v>
                </c:pt>
                <c:pt idx="6">
                  <c:v>865.5784683479347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8990640"/>
        <c:axId val="1668951360"/>
      </c:scatterChart>
      <c:valAx>
        <c:axId val="166899064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8951360"/>
        <c:crosses val="autoZero"/>
        <c:crossBetween val="midCat"/>
      </c:valAx>
      <c:valAx>
        <c:axId val="1668951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8990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Amoxicillin!$D$1</c:f>
              <c:strCache>
                <c:ptCount val="1"/>
                <c:pt idx="0">
                  <c:v>Amoxicillin_3(calibrated)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84170698869895"/>
                  <c:y val="-0.0919363357019397"/>
                </c:manualLayout>
              </c:layout>
              <c:numFmt formatCode="General" sourceLinked="0"/>
            </c:trendlineLbl>
          </c:trendline>
          <c:xVal>
            <c:numRef>
              <c:f>Amoxicillin!$A$2:$A$8</c:f>
              <c:numCache>
                <c:formatCode>0.00</c:formatCode>
                <c:ptCount val="7"/>
                <c:pt idx="0">
                  <c:v>0.244140625</c:v>
                </c:pt>
                <c:pt idx="1">
                  <c:v>0.48828125</c:v>
                </c:pt>
                <c:pt idx="2">
                  <c:v>0.9765625</c:v>
                </c:pt>
                <c:pt idx="3">
                  <c:v>1.953125</c:v>
                </c:pt>
                <c:pt idx="4">
                  <c:v>3.90625</c:v>
                </c:pt>
                <c:pt idx="5">
                  <c:v>7.8125</c:v>
                </c:pt>
                <c:pt idx="6">
                  <c:v>15.625</c:v>
                </c:pt>
              </c:numCache>
            </c:numRef>
          </c:xVal>
          <c:yVal>
            <c:numRef>
              <c:f>Amoxicillin!$D$2:$D$8</c:f>
              <c:numCache>
                <c:formatCode>General</c:formatCode>
                <c:ptCount val="7"/>
                <c:pt idx="0">
                  <c:v>12.72258865609924</c:v>
                </c:pt>
                <c:pt idx="1">
                  <c:v>21.38862641896585</c:v>
                </c:pt>
                <c:pt idx="2">
                  <c:v>44.00459356358224</c:v>
                </c:pt>
                <c:pt idx="3">
                  <c:v>79.63037240009444</c:v>
                </c:pt>
                <c:pt idx="5">
                  <c:v>272.7328234355921</c:v>
                </c:pt>
                <c:pt idx="6">
                  <c:v>625.0605908791981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998304"/>
        <c:axId val="1668935472"/>
      </c:scatterChart>
      <c:valAx>
        <c:axId val="124899830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8935472"/>
        <c:crosses val="autoZero"/>
        <c:crossBetween val="midCat"/>
      </c:valAx>
      <c:valAx>
        <c:axId val="1668935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89983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Ciprofloxacin!$B$1</c:f>
              <c:strCache>
                <c:ptCount val="1"/>
                <c:pt idx="0">
                  <c:v>Ciprofloxacin_1</c:v>
                </c:pt>
              </c:strCache>
            </c:strRef>
          </c:tx>
          <c:spPr>
            <a:ln w="28575">
              <a:noFill/>
            </a:ln>
          </c:spPr>
          <c:trendline>
            <c:trendlineType val="poly"/>
            <c:order val="2"/>
            <c:intercept val="0.0"/>
            <c:dispRSqr val="1"/>
            <c:dispEq val="1"/>
            <c:trendlineLbl>
              <c:layout>
                <c:manualLayout>
                  <c:x val="0.534213213582677"/>
                  <c:y val="-0.105743399722094"/>
                </c:manualLayout>
              </c:layout>
              <c:numFmt formatCode="General" sourceLinked="0"/>
            </c:trendlineLbl>
          </c:trendline>
          <c:xVal>
            <c:numRef>
              <c:f>Ciprofloxacin!$A$9:$A$11</c:f>
              <c:numCache>
                <c:formatCode>0.00</c:formatCode>
                <c:ptCount val="3"/>
                <c:pt idx="0">
                  <c:v>250.0</c:v>
                </c:pt>
                <c:pt idx="1">
                  <c:v>500.0</c:v>
                </c:pt>
                <c:pt idx="2">
                  <c:v>1000.0</c:v>
                </c:pt>
              </c:numCache>
            </c:numRef>
          </c:xVal>
          <c:yVal>
            <c:numRef>
              <c:f>Ciprofloxacin!$B$9:$B$11</c:f>
              <c:numCache>
                <c:formatCode>General</c:formatCode>
                <c:ptCount val="3"/>
                <c:pt idx="0">
                  <c:v>131.659</c:v>
                </c:pt>
                <c:pt idx="1">
                  <c:v>3172.733</c:v>
                </c:pt>
                <c:pt idx="2">
                  <c:v>20265.508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859296"/>
        <c:axId val="1707945584"/>
      </c:scatterChart>
      <c:valAx>
        <c:axId val="168685929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07945584"/>
        <c:crosses val="autoZero"/>
        <c:crossBetween val="midCat"/>
      </c:valAx>
      <c:valAx>
        <c:axId val="1707945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68592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3698019192913"/>
          <c:y val="0.532951415128837"/>
          <c:w val="0.345051980807087"/>
          <c:h val="0.37357061017527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Ciprofloxacin!$C$1</c:f>
              <c:strCache>
                <c:ptCount val="1"/>
                <c:pt idx="0">
                  <c:v>Ciprofloxacin_2</c:v>
                </c:pt>
              </c:strCache>
            </c:strRef>
          </c:tx>
          <c:spPr>
            <a:ln w="28575">
              <a:noFill/>
            </a:ln>
          </c:spPr>
          <c:trendline>
            <c:trendlineType val="poly"/>
            <c:order val="2"/>
            <c:intercept val="0.0"/>
            <c:dispRSqr val="1"/>
            <c:dispEq val="1"/>
            <c:trendlineLbl>
              <c:layout>
                <c:manualLayout>
                  <c:x val="0.534213213582677"/>
                  <c:y val="-0.105743399722094"/>
                </c:manualLayout>
              </c:layout>
              <c:numFmt formatCode="General" sourceLinked="0"/>
            </c:trendlineLbl>
          </c:trendline>
          <c:xVal>
            <c:numRef>
              <c:f>Ciprofloxacin!$A$8:$A$11</c:f>
              <c:numCache>
                <c:formatCode>0.00</c:formatCode>
                <c:ptCount val="4"/>
                <c:pt idx="0">
                  <c:v>125.0</c:v>
                </c:pt>
                <c:pt idx="1">
                  <c:v>250.0</c:v>
                </c:pt>
                <c:pt idx="2">
                  <c:v>500.0</c:v>
                </c:pt>
                <c:pt idx="3">
                  <c:v>1000.0</c:v>
                </c:pt>
              </c:numCache>
            </c:numRef>
          </c:xVal>
          <c:yVal>
            <c:numRef>
              <c:f>Ciprofloxacin!$C$8:$C$11</c:f>
              <c:numCache>
                <c:formatCode>General</c:formatCode>
                <c:ptCount val="4"/>
                <c:pt idx="0">
                  <c:v>15.255</c:v>
                </c:pt>
                <c:pt idx="1">
                  <c:v>74.30500000000001</c:v>
                </c:pt>
                <c:pt idx="2">
                  <c:v>2574.357</c:v>
                </c:pt>
                <c:pt idx="3">
                  <c:v>15044.983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762384"/>
        <c:axId val="1710392688"/>
      </c:scatterChart>
      <c:valAx>
        <c:axId val="171076238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10392688"/>
        <c:crosses val="autoZero"/>
        <c:crossBetween val="midCat"/>
      </c:valAx>
      <c:valAx>
        <c:axId val="1710392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0762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3698019192913"/>
          <c:y val="0.532951415128837"/>
          <c:w val="0.345051980807087"/>
          <c:h val="0.37357061017527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Ciprofloxacin!$D$1</c:f>
              <c:strCache>
                <c:ptCount val="1"/>
                <c:pt idx="0">
                  <c:v>Ciprofloxacin_3</c:v>
                </c:pt>
              </c:strCache>
            </c:strRef>
          </c:tx>
          <c:spPr>
            <a:ln w="28575">
              <a:noFill/>
            </a:ln>
          </c:spPr>
          <c:trendline>
            <c:trendlineType val="poly"/>
            <c:order val="2"/>
            <c:intercept val="0.0"/>
            <c:dispRSqr val="1"/>
            <c:dispEq val="1"/>
            <c:trendlineLbl>
              <c:layout>
                <c:manualLayout>
                  <c:x val="0.534213213582677"/>
                  <c:y val="-0.105743399722094"/>
                </c:manualLayout>
              </c:layout>
              <c:numFmt formatCode="General" sourceLinked="0"/>
            </c:trendlineLbl>
          </c:trendline>
          <c:xVal>
            <c:numRef>
              <c:f>Ciprofloxacin!$A$8:$A$10</c:f>
              <c:numCache>
                <c:formatCode>0.00</c:formatCode>
                <c:ptCount val="3"/>
                <c:pt idx="0">
                  <c:v>125.0</c:v>
                </c:pt>
                <c:pt idx="1">
                  <c:v>250.0</c:v>
                </c:pt>
                <c:pt idx="2">
                  <c:v>500.0</c:v>
                </c:pt>
              </c:numCache>
            </c:numRef>
          </c:xVal>
          <c:yVal>
            <c:numRef>
              <c:f>Ciprofloxacin!$D$8:$D$10</c:f>
              <c:numCache>
                <c:formatCode>General</c:formatCode>
                <c:ptCount val="3"/>
                <c:pt idx="0">
                  <c:v>8.102</c:v>
                </c:pt>
                <c:pt idx="1">
                  <c:v>264.013</c:v>
                </c:pt>
                <c:pt idx="2">
                  <c:v>1986.22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9312896"/>
        <c:axId val="1719559440"/>
      </c:scatterChart>
      <c:valAx>
        <c:axId val="171931289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19559440"/>
        <c:crosses val="autoZero"/>
        <c:crossBetween val="midCat"/>
      </c:valAx>
      <c:valAx>
        <c:axId val="171955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9312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3698019192913"/>
          <c:y val="0.532951415128837"/>
          <c:w val="0.345051980807087"/>
          <c:h val="0.37357061017527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Relationship Id="rId2" Type="http://schemas.openxmlformats.org/officeDocument/2006/relationships/chart" Target="../charts/chart31.xml"/><Relationship Id="rId3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Relationship Id="rId3" Type="http://schemas.openxmlformats.org/officeDocument/2006/relationships/chart" Target="../charts/chart1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Relationship Id="rId2" Type="http://schemas.openxmlformats.org/officeDocument/2006/relationships/chart" Target="../charts/chart20.xml"/><Relationship Id="rId3" Type="http://schemas.openxmlformats.org/officeDocument/2006/relationships/chart" Target="../charts/chart2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4" Type="http://schemas.openxmlformats.org/officeDocument/2006/relationships/chart" Target="../charts/chart25.xml"/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4" Type="http://schemas.openxmlformats.org/officeDocument/2006/relationships/chart" Target="../charts/chart29.xml"/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120650</xdr:colOff>
      <xdr:row>0</xdr:row>
      <xdr:rowOff>82550</xdr:rowOff>
    </xdr:from>
    <xdr:to>
      <xdr:col>9</xdr:col>
      <xdr:colOff>444500</xdr:colOff>
      <xdr:row>11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539750</xdr:colOff>
      <xdr:row>0</xdr:row>
      <xdr:rowOff>88900</xdr:rowOff>
    </xdr:from>
    <xdr:to>
      <xdr:col>15</xdr:col>
      <xdr:colOff>215900</xdr:colOff>
      <xdr:row>11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298450</xdr:colOff>
      <xdr:row>0</xdr:row>
      <xdr:rowOff>101600</xdr:rowOff>
    </xdr:from>
    <xdr:to>
      <xdr:col>21</xdr:col>
      <xdr:colOff>139700</xdr:colOff>
      <xdr:row>11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107950</xdr:colOff>
      <xdr:row>0</xdr:row>
      <xdr:rowOff>57150</xdr:rowOff>
    </xdr:from>
    <xdr:to>
      <xdr:col>10</xdr:col>
      <xdr:colOff>69850</xdr:colOff>
      <xdr:row>11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133350</xdr:colOff>
      <xdr:row>0</xdr:row>
      <xdr:rowOff>50800</xdr:rowOff>
    </xdr:from>
    <xdr:to>
      <xdr:col>16</xdr:col>
      <xdr:colOff>31750</xdr:colOff>
      <xdr:row>11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63500</xdr:colOff>
      <xdr:row>0</xdr:row>
      <xdr:rowOff>76200</xdr:rowOff>
    </xdr:from>
    <xdr:to>
      <xdr:col>22</xdr:col>
      <xdr:colOff>203200</xdr:colOff>
      <xdr:row>10</xdr:row>
      <xdr:rowOff>171450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177800</xdr:colOff>
      <xdr:row>11</xdr:row>
      <xdr:rowOff>38100</xdr:rowOff>
    </xdr:from>
    <xdr:to>
      <xdr:col>6</xdr:col>
      <xdr:colOff>685800</xdr:colOff>
      <xdr:row>22</xdr:row>
      <xdr:rowOff>82550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730249</xdr:colOff>
      <xdr:row>11</xdr:row>
      <xdr:rowOff>25400</xdr:rowOff>
    </xdr:from>
    <xdr:to>
      <xdr:col>9</xdr:col>
      <xdr:colOff>485774</xdr:colOff>
      <xdr:row>22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549274</xdr:colOff>
      <xdr:row>11</xdr:row>
      <xdr:rowOff>50800</xdr:rowOff>
    </xdr:from>
    <xdr:to>
      <xdr:col>13</xdr:col>
      <xdr:colOff>561974</xdr:colOff>
      <xdr:row>22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36167</xdr:colOff>
      <xdr:row>0</xdr:row>
      <xdr:rowOff>46659</xdr:rowOff>
    </xdr:from>
    <xdr:to>
      <xdr:col>10</xdr:col>
      <xdr:colOff>279400</xdr:colOff>
      <xdr:row>11</xdr:row>
      <xdr:rowOff>6350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533400</xdr:colOff>
      <xdr:row>0</xdr:row>
      <xdr:rowOff>19050</xdr:rowOff>
    </xdr:from>
    <xdr:to>
      <xdr:col>16</xdr:col>
      <xdr:colOff>279400</xdr:colOff>
      <xdr:row>11</xdr:row>
      <xdr:rowOff>50800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323850</xdr:colOff>
      <xdr:row>0</xdr:row>
      <xdr:rowOff>31750</xdr:rowOff>
    </xdr:from>
    <xdr:to>
      <xdr:col>22</xdr:col>
      <xdr:colOff>44450</xdr:colOff>
      <xdr:row>11</xdr:row>
      <xdr:rowOff>38100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88900</xdr:colOff>
      <xdr:row>0</xdr:row>
      <xdr:rowOff>44450</xdr:rowOff>
    </xdr:from>
    <xdr:to>
      <xdr:col>9</xdr:col>
      <xdr:colOff>539750</xdr:colOff>
      <xdr:row>10</xdr:row>
      <xdr:rowOff>146050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0</xdr:row>
      <xdr:rowOff>38100</xdr:rowOff>
    </xdr:from>
    <xdr:to>
      <xdr:col>15</xdr:col>
      <xdr:colOff>406400</xdr:colOff>
      <xdr:row>10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425450</xdr:colOff>
      <xdr:row>0</xdr:row>
      <xdr:rowOff>57150</xdr:rowOff>
    </xdr:from>
    <xdr:to>
      <xdr:col>21</xdr:col>
      <xdr:colOff>355600</xdr:colOff>
      <xdr:row>10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146050</xdr:colOff>
      <xdr:row>0</xdr:row>
      <xdr:rowOff>0</xdr:rowOff>
    </xdr:from>
    <xdr:to>
      <xdr:col>9</xdr:col>
      <xdr:colOff>495300</xdr:colOff>
      <xdr:row>11</xdr:row>
      <xdr:rowOff>6350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596900</xdr:colOff>
      <xdr:row>0</xdr:row>
      <xdr:rowOff>6350</xdr:rowOff>
    </xdr:from>
    <xdr:to>
      <xdr:col>15</xdr:col>
      <xdr:colOff>336550</xdr:colOff>
      <xdr:row>11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438150</xdr:colOff>
      <xdr:row>0</xdr:row>
      <xdr:rowOff>0</xdr:rowOff>
    </xdr:from>
    <xdr:to>
      <xdr:col>21</xdr:col>
      <xdr:colOff>215900</xdr:colOff>
      <xdr:row>11</xdr:row>
      <xdr:rowOff>19050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273050</xdr:colOff>
      <xdr:row>0</xdr:row>
      <xdr:rowOff>12700</xdr:rowOff>
    </xdr:from>
    <xdr:to>
      <xdr:col>9</xdr:col>
      <xdr:colOff>374650</xdr:colOff>
      <xdr:row>11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406400</xdr:colOff>
      <xdr:row>0</xdr:row>
      <xdr:rowOff>31750</xdr:rowOff>
    </xdr:from>
    <xdr:to>
      <xdr:col>14</xdr:col>
      <xdr:colOff>508000</xdr:colOff>
      <xdr:row>11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533400</xdr:colOff>
      <xdr:row>0</xdr:row>
      <xdr:rowOff>25400</xdr:rowOff>
    </xdr:from>
    <xdr:to>
      <xdr:col>20</xdr:col>
      <xdr:colOff>25400</xdr:colOff>
      <xdr:row>11</xdr:row>
      <xdr:rowOff>69850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63500</xdr:colOff>
      <xdr:row>0</xdr:row>
      <xdr:rowOff>0</xdr:rowOff>
    </xdr:from>
    <xdr:to>
      <xdr:col>10</xdr:col>
      <xdr:colOff>349250</xdr:colOff>
      <xdr:row>10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0</xdr:row>
      <xdr:rowOff>0</xdr:rowOff>
    </xdr:from>
    <xdr:to>
      <xdr:col>17</xdr:col>
      <xdr:colOff>114300</xdr:colOff>
      <xdr:row>11</xdr:row>
      <xdr:rowOff>44450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146050</xdr:colOff>
      <xdr:row>0</xdr:row>
      <xdr:rowOff>0</xdr:rowOff>
    </xdr:from>
    <xdr:to>
      <xdr:col>23</xdr:col>
      <xdr:colOff>425450</xdr:colOff>
      <xdr:row>11</xdr:row>
      <xdr:rowOff>31750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101600</xdr:colOff>
      <xdr:row>0</xdr:row>
      <xdr:rowOff>82550</xdr:rowOff>
    </xdr:from>
    <xdr:to>
      <xdr:col>11</xdr:col>
      <xdr:colOff>412750</xdr:colOff>
      <xdr:row>10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508000</xdr:colOff>
      <xdr:row>0</xdr:row>
      <xdr:rowOff>12700</xdr:rowOff>
    </xdr:from>
    <xdr:to>
      <xdr:col>17</xdr:col>
      <xdr:colOff>228600</xdr:colOff>
      <xdr:row>10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311150</xdr:colOff>
      <xdr:row>0</xdr:row>
      <xdr:rowOff>0</xdr:rowOff>
    </xdr:from>
    <xdr:to>
      <xdr:col>23</xdr:col>
      <xdr:colOff>44450</xdr:colOff>
      <xdr:row>10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209550</xdr:colOff>
      <xdr:row>0</xdr:row>
      <xdr:rowOff>0</xdr:rowOff>
    </xdr:from>
    <xdr:to>
      <xdr:col>28</xdr:col>
      <xdr:colOff>552450</xdr:colOff>
      <xdr:row>10</xdr:row>
      <xdr:rowOff>165100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31750</xdr:colOff>
      <xdr:row>0</xdr:row>
      <xdr:rowOff>57150</xdr:rowOff>
    </xdr:from>
    <xdr:to>
      <xdr:col>10</xdr:col>
      <xdr:colOff>127000</xdr:colOff>
      <xdr:row>11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247650</xdr:colOff>
      <xdr:row>0</xdr:row>
      <xdr:rowOff>38100</xdr:rowOff>
    </xdr:from>
    <xdr:to>
      <xdr:col>16</xdr:col>
      <xdr:colOff>355600</xdr:colOff>
      <xdr:row>11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425450</xdr:colOff>
      <xdr:row>0</xdr:row>
      <xdr:rowOff>50800</xdr:rowOff>
    </xdr:from>
    <xdr:to>
      <xdr:col>23</xdr:col>
      <xdr:colOff>69850</xdr:colOff>
      <xdr:row>11</xdr:row>
      <xdr:rowOff>82550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133350</xdr:colOff>
      <xdr:row>0</xdr:row>
      <xdr:rowOff>69850</xdr:rowOff>
    </xdr:from>
    <xdr:to>
      <xdr:col>29</xdr:col>
      <xdr:colOff>228600</xdr:colOff>
      <xdr:row>11</xdr:row>
      <xdr:rowOff>50800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abSelected="1" workbookViewId="0">
      <pane xSplit="2" ySplit="1" topLeftCell="C54" activePane="bottomRight" state="frozen"/>
      <selection pane="topRight" activeCell="C1" sqref="C1"/>
      <selection pane="bottomLeft" activeCell="A2" sqref="A2"/>
      <selection pane="bottomRight" activeCell="B73" sqref="B73:L75"/>
    </sheetView>
  </sheetViews>
  <sheetFormatPr baseColWidth="10" defaultColWidth="8.6640625" defaultRowHeight="15" x14ac:dyDescent="0.2"/>
  <cols>
    <col min="1" max="1" width="8.6640625" style="45"/>
    <col min="2" max="2" width="21.5" style="45" bestFit="1" customWidth="1"/>
    <col min="3" max="3" width="14.83203125" style="45" customWidth="1"/>
    <col min="4" max="4" width="14.6640625" style="45" customWidth="1"/>
    <col min="5" max="6" width="16" style="45" customWidth="1"/>
    <col min="7" max="7" width="16.83203125" style="45" customWidth="1"/>
    <col min="8" max="8" width="15.33203125" style="45" customWidth="1"/>
    <col min="9" max="9" width="19.83203125" style="45" customWidth="1"/>
    <col min="10" max="10" width="15" style="45" customWidth="1"/>
    <col min="11" max="11" width="17" style="45" customWidth="1"/>
    <col min="12" max="12" width="15.6640625" style="45" customWidth="1"/>
    <col min="13" max="16384" width="8.6640625" style="45"/>
  </cols>
  <sheetData>
    <row r="1" spans="1:13" x14ac:dyDescent="0.2">
      <c r="A1" s="48"/>
      <c r="B1" s="48" t="s">
        <v>244</v>
      </c>
      <c r="C1" s="52" t="s">
        <v>173</v>
      </c>
      <c r="D1" s="52" t="s">
        <v>174</v>
      </c>
      <c r="E1" s="52" t="s">
        <v>175</v>
      </c>
      <c r="F1" s="52" t="s">
        <v>176</v>
      </c>
      <c r="G1" s="52" t="s">
        <v>177</v>
      </c>
      <c r="H1" s="52" t="s">
        <v>178</v>
      </c>
      <c r="I1" s="48" t="s">
        <v>117</v>
      </c>
      <c r="J1" s="48" t="s">
        <v>115</v>
      </c>
      <c r="K1" s="53" t="s">
        <v>114</v>
      </c>
      <c r="L1" s="48" t="s">
        <v>110</v>
      </c>
      <c r="M1" s="54"/>
    </row>
    <row r="2" spans="1:13" x14ac:dyDescent="0.2">
      <c r="A2" s="48" t="s">
        <v>72</v>
      </c>
      <c r="B2" s="48" t="s">
        <v>179</v>
      </c>
      <c r="C2" s="48" t="s">
        <v>42</v>
      </c>
      <c r="D2" s="48">
        <v>2.4154414225406167</v>
      </c>
      <c r="E2" s="44">
        <v>52.989529903077958</v>
      </c>
      <c r="F2" s="48">
        <v>8.6717251401688493</v>
      </c>
      <c r="G2" s="48">
        <v>41.624295400702557</v>
      </c>
      <c r="H2" s="48">
        <v>27.487062305603555</v>
      </c>
      <c r="I2" s="48">
        <v>36.482755031228315</v>
      </c>
      <c r="J2" s="48" t="s">
        <v>42</v>
      </c>
      <c r="K2" s="53">
        <v>9.3718610290652897</v>
      </c>
      <c r="L2" s="48">
        <v>12.856546415291279</v>
      </c>
      <c r="M2" s="54"/>
    </row>
    <row r="3" spans="1:13" x14ac:dyDescent="0.2">
      <c r="A3" s="48" t="s">
        <v>73</v>
      </c>
      <c r="B3" s="48" t="s">
        <v>180</v>
      </c>
      <c r="C3" s="48" t="s">
        <v>42</v>
      </c>
      <c r="D3" s="48">
        <v>4.2722130740693363</v>
      </c>
      <c r="E3" s="44" t="s">
        <v>42</v>
      </c>
      <c r="F3" s="48">
        <v>5.4581244441580203</v>
      </c>
      <c r="G3" s="48" t="s">
        <v>42</v>
      </c>
      <c r="H3" s="48">
        <v>1.8344084176746482</v>
      </c>
      <c r="I3" s="48">
        <v>2.9685326547921966</v>
      </c>
      <c r="J3" s="48" t="s">
        <v>42</v>
      </c>
      <c r="K3" s="53">
        <v>4.3252577260346401</v>
      </c>
      <c r="L3" s="48" t="s">
        <v>42</v>
      </c>
      <c r="M3" s="54"/>
    </row>
    <row r="4" spans="1:13" x14ac:dyDescent="0.2">
      <c r="A4" s="48" t="s">
        <v>74</v>
      </c>
      <c r="B4" s="48" t="s">
        <v>181</v>
      </c>
      <c r="C4" s="48" t="s">
        <v>42</v>
      </c>
      <c r="D4" s="48">
        <v>0.9670811820391455</v>
      </c>
      <c r="E4" s="44" t="s">
        <v>42</v>
      </c>
      <c r="F4" s="48" t="s">
        <v>42</v>
      </c>
      <c r="G4" s="48" t="s">
        <v>42</v>
      </c>
      <c r="H4" s="48" t="s">
        <v>95</v>
      </c>
      <c r="I4" s="48" t="s">
        <v>95</v>
      </c>
      <c r="J4" s="48" t="s">
        <v>42</v>
      </c>
      <c r="K4" s="53" t="s">
        <v>42</v>
      </c>
      <c r="L4" s="48" t="s">
        <v>42</v>
      </c>
      <c r="M4" s="54"/>
    </row>
    <row r="5" spans="1:13" x14ac:dyDescent="0.2">
      <c r="A5" s="48" t="s">
        <v>75</v>
      </c>
      <c r="B5" s="48" t="s">
        <v>182</v>
      </c>
      <c r="C5" s="48" t="s">
        <v>42</v>
      </c>
      <c r="D5" s="48">
        <v>1.9834352820775234</v>
      </c>
      <c r="E5" s="44">
        <v>67.692643284026971</v>
      </c>
      <c r="F5" s="48">
        <v>13.553082812399303</v>
      </c>
      <c r="G5" s="48">
        <v>75.917347438934726</v>
      </c>
      <c r="H5" s="48">
        <v>43.296188768205383</v>
      </c>
      <c r="I5" s="48">
        <v>41.654668825661197</v>
      </c>
      <c r="J5" s="48">
        <v>22.765693197544447</v>
      </c>
      <c r="K5" s="53" t="s">
        <v>42</v>
      </c>
      <c r="L5" s="48">
        <v>17.299980429251743</v>
      </c>
      <c r="M5" s="54"/>
    </row>
    <row r="6" spans="1:13" x14ac:dyDescent="0.2">
      <c r="A6" s="48" t="s">
        <v>76</v>
      </c>
      <c r="B6" s="48" t="s">
        <v>183</v>
      </c>
      <c r="C6" s="48" t="s">
        <v>42</v>
      </c>
      <c r="D6" s="48" t="s">
        <v>42</v>
      </c>
      <c r="E6" s="44">
        <v>100.51161059017097</v>
      </c>
      <c r="F6" s="48">
        <v>16.546052136366569</v>
      </c>
      <c r="G6" s="48">
        <v>37.81024834572338</v>
      </c>
      <c r="H6" s="48" t="s">
        <v>95</v>
      </c>
      <c r="I6" s="48">
        <v>16.374292543758191</v>
      </c>
      <c r="J6" s="48" t="s">
        <v>42</v>
      </c>
      <c r="K6" s="53">
        <v>82.518164370022177</v>
      </c>
      <c r="L6" s="48">
        <v>65.556122382412426</v>
      </c>
      <c r="M6" s="54"/>
    </row>
    <row r="7" spans="1:13" x14ac:dyDescent="0.2">
      <c r="A7" s="48" t="s">
        <v>77</v>
      </c>
      <c r="B7" s="48" t="s">
        <v>184</v>
      </c>
      <c r="C7" s="48" t="s">
        <v>42</v>
      </c>
      <c r="D7" s="48" t="s">
        <v>42</v>
      </c>
      <c r="E7" s="44" t="s">
        <v>42</v>
      </c>
      <c r="F7" s="48">
        <v>10.783279113230652</v>
      </c>
      <c r="G7" s="48" t="s">
        <v>42</v>
      </c>
      <c r="H7" s="48">
        <v>6.034221969883979</v>
      </c>
      <c r="I7" s="48">
        <v>19.104406662040251</v>
      </c>
      <c r="J7" s="48" t="s">
        <v>42</v>
      </c>
      <c r="K7" s="53" t="s">
        <v>42</v>
      </c>
      <c r="L7" s="48">
        <v>40.891291017026553</v>
      </c>
      <c r="M7" s="54"/>
    </row>
    <row r="8" spans="1:13" x14ac:dyDescent="0.2">
      <c r="A8" s="48" t="s">
        <v>78</v>
      </c>
      <c r="B8" s="48" t="s">
        <v>185</v>
      </c>
      <c r="C8" s="48" t="s">
        <v>42</v>
      </c>
      <c r="D8" s="48">
        <v>1.9285886657285407</v>
      </c>
      <c r="E8" s="44">
        <v>54.921591055541697</v>
      </c>
      <c r="F8" s="48">
        <v>7.5237030353805512</v>
      </c>
      <c r="G8" s="48" t="s">
        <v>42</v>
      </c>
      <c r="H8" s="48">
        <v>10.91613450999753</v>
      </c>
      <c r="I8" s="48">
        <v>19.95618783252371</v>
      </c>
      <c r="J8" s="48">
        <v>18.649799510308366</v>
      </c>
      <c r="K8" s="53">
        <v>15.136097734769166</v>
      </c>
      <c r="L8" s="48">
        <v>39.833739969991527</v>
      </c>
      <c r="M8" s="54"/>
    </row>
    <row r="9" spans="1:13" x14ac:dyDescent="0.2">
      <c r="A9" s="48" t="s">
        <v>79</v>
      </c>
      <c r="B9" s="48" t="s">
        <v>186</v>
      </c>
      <c r="C9" s="48" t="s">
        <v>42</v>
      </c>
      <c r="D9" s="48">
        <v>4.1083410003837795</v>
      </c>
      <c r="E9" s="44">
        <v>102.48025325471721</v>
      </c>
      <c r="F9" s="48">
        <v>19.635900560675392</v>
      </c>
      <c r="G9" s="48">
        <v>332.50582060289196</v>
      </c>
      <c r="H9" s="48">
        <v>55.953408022710434</v>
      </c>
      <c r="I9" s="48">
        <v>28.840889814172257</v>
      </c>
      <c r="J9" s="48">
        <v>84.636457187466746</v>
      </c>
      <c r="K9" s="53">
        <v>142.14184413464966</v>
      </c>
      <c r="L9" s="48">
        <v>38.808402374584126</v>
      </c>
      <c r="M9" s="54"/>
    </row>
    <row r="10" spans="1:13" x14ac:dyDescent="0.2">
      <c r="A10" s="48" t="s">
        <v>80</v>
      </c>
      <c r="B10" s="48" t="s">
        <v>187</v>
      </c>
      <c r="C10" s="48" t="s">
        <v>42</v>
      </c>
      <c r="D10" s="48" t="s">
        <v>42</v>
      </c>
      <c r="E10" s="44" t="s">
        <v>42</v>
      </c>
      <c r="F10" s="48">
        <v>14.249811690404073</v>
      </c>
      <c r="G10" s="48">
        <v>81.532289028674128</v>
      </c>
      <c r="H10" s="48" t="s">
        <v>95</v>
      </c>
      <c r="I10" s="48">
        <v>32.233225383607063</v>
      </c>
      <c r="J10" s="48" t="s">
        <v>42</v>
      </c>
      <c r="K10" s="53" t="s">
        <v>42</v>
      </c>
      <c r="L10" s="48">
        <v>44.520803705395004</v>
      </c>
      <c r="M10" s="54"/>
    </row>
    <row r="11" spans="1:13" x14ac:dyDescent="0.2">
      <c r="A11" s="48" t="s">
        <v>81</v>
      </c>
      <c r="B11" s="48" t="s">
        <v>188</v>
      </c>
      <c r="C11" s="48" t="s">
        <v>42</v>
      </c>
      <c r="D11" s="48">
        <v>3.9404400153511578</v>
      </c>
      <c r="E11" s="44">
        <v>192.73836627581807</v>
      </c>
      <c r="F11" s="48">
        <v>31.084437842366441</v>
      </c>
      <c r="G11" s="48">
        <v>328.13648803202352</v>
      </c>
      <c r="H11" s="48">
        <v>64.375892594421131</v>
      </c>
      <c r="I11" s="48">
        <v>12.443114349602901</v>
      </c>
      <c r="J11" s="48">
        <v>45.307476668677481</v>
      </c>
      <c r="K11" s="53">
        <v>112.69488915194631</v>
      </c>
      <c r="L11" s="48">
        <v>56.410672581381704</v>
      </c>
      <c r="M11" s="54"/>
    </row>
    <row r="12" spans="1:13" x14ac:dyDescent="0.2">
      <c r="A12" s="48" t="s">
        <v>82</v>
      </c>
      <c r="B12" s="48" t="s">
        <v>189</v>
      </c>
      <c r="C12" s="48" t="s">
        <v>42</v>
      </c>
      <c r="D12" s="48" t="s">
        <v>42</v>
      </c>
      <c r="E12" s="44" t="s">
        <v>42</v>
      </c>
      <c r="F12" s="48">
        <v>11.170604884964877</v>
      </c>
      <c r="G12" s="48" t="s">
        <v>42</v>
      </c>
      <c r="H12" s="48">
        <v>4.3108163910145647</v>
      </c>
      <c r="I12" s="48">
        <v>18.493075796129233</v>
      </c>
      <c r="J12" s="48" t="s">
        <v>42</v>
      </c>
      <c r="K12" s="53" t="s">
        <v>42</v>
      </c>
      <c r="L12" s="48">
        <v>38.893743884141173</v>
      </c>
      <c r="M12" s="54"/>
    </row>
    <row r="13" spans="1:13" x14ac:dyDescent="0.2">
      <c r="A13" s="48" t="s">
        <v>58</v>
      </c>
      <c r="B13" s="48" t="s">
        <v>190</v>
      </c>
      <c r="C13" s="48" t="s">
        <v>42</v>
      </c>
      <c r="D13" s="48" t="s">
        <v>42</v>
      </c>
      <c r="E13" s="44" t="s">
        <v>42</v>
      </c>
      <c r="F13" s="48">
        <v>37.065724094939043</v>
      </c>
      <c r="G13" s="48">
        <v>67.6669246313255</v>
      </c>
      <c r="H13" s="48">
        <v>12.886072463768116</v>
      </c>
      <c r="I13" s="48">
        <v>16.565569045646143</v>
      </c>
      <c r="J13" s="48" t="s">
        <v>42</v>
      </c>
      <c r="K13" s="53" t="s">
        <v>42</v>
      </c>
      <c r="L13" s="48">
        <v>40.218947637648803</v>
      </c>
      <c r="M13" s="54"/>
    </row>
    <row r="14" spans="1:13" x14ac:dyDescent="0.2">
      <c r="A14" s="48" t="s">
        <v>83</v>
      </c>
      <c r="B14" s="48" t="s">
        <v>191</v>
      </c>
      <c r="C14" s="48" t="s">
        <v>42</v>
      </c>
      <c r="D14" s="48">
        <v>1.0605252142765769</v>
      </c>
      <c r="E14" s="44" t="s">
        <v>42</v>
      </c>
      <c r="F14" s="48">
        <v>6.0194053618611845</v>
      </c>
      <c r="G14" s="48" t="s">
        <v>42</v>
      </c>
      <c r="H14" s="48" t="s">
        <v>95</v>
      </c>
      <c r="I14" s="48" t="s">
        <v>95</v>
      </c>
      <c r="J14" s="48" t="s">
        <v>42</v>
      </c>
      <c r="K14" s="53">
        <v>7.279332498189885</v>
      </c>
      <c r="L14" s="48" t="s">
        <v>95</v>
      </c>
      <c r="M14" s="54"/>
    </row>
    <row r="15" spans="1:13" x14ac:dyDescent="0.2">
      <c r="A15" s="48" t="s">
        <v>84</v>
      </c>
      <c r="B15" s="48" t="s">
        <v>192</v>
      </c>
      <c r="C15" s="48" t="s">
        <v>42</v>
      </c>
      <c r="D15" s="48">
        <v>1.2560720992708201</v>
      </c>
      <c r="E15" s="44">
        <v>125.88982992949619</v>
      </c>
      <c r="F15" s="48">
        <v>20.88543294451247</v>
      </c>
      <c r="G15" s="48">
        <v>159.96064455518342</v>
      </c>
      <c r="H15" s="48">
        <v>38.381672920266602</v>
      </c>
      <c r="I15" s="48">
        <v>25.90832369496492</v>
      </c>
      <c r="J15" s="48">
        <v>72.004187218338615</v>
      </c>
      <c r="K15" s="53">
        <v>102.56688234820885</v>
      </c>
      <c r="L15" s="48">
        <v>38.012251288407597</v>
      </c>
      <c r="M15" s="54"/>
    </row>
    <row r="16" spans="1:13" x14ac:dyDescent="0.2">
      <c r="A16" s="48" t="s">
        <v>59</v>
      </c>
      <c r="B16" s="48" t="s">
        <v>193</v>
      </c>
      <c r="C16" s="48" t="s">
        <v>42</v>
      </c>
      <c r="D16" s="48" t="s">
        <v>42</v>
      </c>
      <c r="E16" s="44">
        <v>80.40402431118315</v>
      </c>
      <c r="F16" s="48">
        <v>41.267523596231989</v>
      </c>
      <c r="G16" s="48" t="s">
        <v>42</v>
      </c>
      <c r="H16" s="48">
        <v>39.427910973084884</v>
      </c>
      <c r="I16" s="48">
        <v>36.149212811182764</v>
      </c>
      <c r="J16" s="48">
        <v>43.029968979926679</v>
      </c>
      <c r="K16" s="53">
        <v>102.75487551250816</v>
      </c>
      <c r="L16" s="48">
        <v>27.720958891369044</v>
      </c>
      <c r="M16" s="54"/>
    </row>
    <row r="17" spans="1:13" x14ac:dyDescent="0.2">
      <c r="A17" s="48" t="s">
        <v>60</v>
      </c>
      <c r="B17" s="48" t="s">
        <v>194</v>
      </c>
      <c r="C17" s="48" t="s">
        <v>42</v>
      </c>
      <c r="D17" s="48" t="s">
        <v>42</v>
      </c>
      <c r="E17" s="44" t="s">
        <v>42</v>
      </c>
      <c r="F17" s="48">
        <v>13.651491549685998</v>
      </c>
      <c r="G17" s="48">
        <v>79.524872092523324</v>
      </c>
      <c r="H17" s="48">
        <v>4.3886356107660447</v>
      </c>
      <c r="I17" s="48">
        <v>14.110296501783333</v>
      </c>
      <c r="J17" s="48">
        <v>24.566616248365676</v>
      </c>
      <c r="K17" s="53" t="s">
        <v>42</v>
      </c>
      <c r="L17" s="48">
        <v>36.501848493303569</v>
      </c>
      <c r="M17" s="54"/>
    </row>
    <row r="18" spans="1:13" x14ac:dyDescent="0.2">
      <c r="A18" s="48" t="s">
        <v>52</v>
      </c>
      <c r="B18" s="48" t="s">
        <v>195</v>
      </c>
      <c r="C18" s="48" t="s">
        <v>42</v>
      </c>
      <c r="D18" s="48" t="s">
        <v>42</v>
      </c>
      <c r="E18" s="44" t="s">
        <v>42</v>
      </c>
      <c r="F18" s="48">
        <v>19.125364748799406</v>
      </c>
      <c r="G18" s="48" t="s">
        <v>42</v>
      </c>
      <c r="H18" s="48">
        <v>2.0465445134575564</v>
      </c>
      <c r="I18" s="48">
        <v>18.570839788161543</v>
      </c>
      <c r="J18" s="48" t="s">
        <v>42</v>
      </c>
      <c r="K18" s="53" t="s">
        <v>42</v>
      </c>
      <c r="L18" s="48">
        <v>30.038411458333332</v>
      </c>
      <c r="M18" s="54"/>
    </row>
    <row r="19" spans="1:13" x14ac:dyDescent="0.2">
      <c r="A19" s="48" t="s">
        <v>53</v>
      </c>
      <c r="B19" s="48" t="s">
        <v>196</v>
      </c>
      <c r="C19" s="48" t="s">
        <v>42</v>
      </c>
      <c r="D19" s="48">
        <v>1.3646663279445728</v>
      </c>
      <c r="E19" s="44" t="s">
        <v>42</v>
      </c>
      <c r="F19" s="48">
        <v>8.4152654229774662</v>
      </c>
      <c r="G19" s="48" t="s">
        <v>42</v>
      </c>
      <c r="H19" s="48">
        <v>23.093577639751555</v>
      </c>
      <c r="I19" s="48">
        <v>29.629495262456317</v>
      </c>
      <c r="J19" s="48" t="s">
        <v>42</v>
      </c>
      <c r="K19" s="53">
        <v>0.95348505555885676</v>
      </c>
      <c r="L19" s="48">
        <v>17.279727027529763</v>
      </c>
      <c r="M19" s="54"/>
    </row>
    <row r="20" spans="1:13" x14ac:dyDescent="0.2">
      <c r="A20" s="48" t="s">
        <v>54</v>
      </c>
      <c r="B20" s="48" t="s">
        <v>197</v>
      </c>
      <c r="C20" s="48" t="s">
        <v>42</v>
      </c>
      <c r="D20" s="48">
        <v>1.7725416166281758</v>
      </c>
      <c r="E20" s="44">
        <v>63.943676466957299</v>
      </c>
      <c r="F20" s="48">
        <v>10.566587089028445</v>
      </c>
      <c r="G20" s="48">
        <v>34.166752654886274</v>
      </c>
      <c r="H20" s="48">
        <v>22.41934989648033</v>
      </c>
      <c r="I20" s="48">
        <v>31.951507727780381</v>
      </c>
      <c r="J20" s="48" t="s">
        <v>42</v>
      </c>
      <c r="K20" s="53" t="s">
        <v>42</v>
      </c>
      <c r="L20" s="48">
        <v>17.750999813988095</v>
      </c>
      <c r="M20" s="54"/>
    </row>
    <row r="21" spans="1:13" x14ac:dyDescent="0.2">
      <c r="A21" s="48" t="s">
        <v>55</v>
      </c>
      <c r="B21" s="48" t="s">
        <v>198</v>
      </c>
      <c r="C21" s="48" t="s">
        <v>42</v>
      </c>
      <c r="D21" s="48">
        <v>1.1655428175519631</v>
      </c>
      <c r="E21" s="44">
        <v>98.95663956586715</v>
      </c>
      <c r="F21" s="48">
        <v>28.141655707425194</v>
      </c>
      <c r="G21" s="48">
        <v>136.72255900941568</v>
      </c>
      <c r="H21" s="48">
        <v>30.401082815734988</v>
      </c>
      <c r="I21" s="48">
        <v>12.570955074395648</v>
      </c>
      <c r="J21" s="48">
        <v>44.557130771400004</v>
      </c>
      <c r="K21" s="53">
        <v>119.24146413928339</v>
      </c>
      <c r="L21" s="48">
        <v>42.151681082589285</v>
      </c>
      <c r="M21" s="54"/>
    </row>
    <row r="22" spans="1:13" x14ac:dyDescent="0.2">
      <c r="A22" s="48" t="s">
        <v>56</v>
      </c>
      <c r="B22" s="48" t="s">
        <v>199</v>
      </c>
      <c r="C22" s="48" t="s">
        <v>42</v>
      </c>
      <c r="D22" s="48">
        <v>0.77174826789838347</v>
      </c>
      <c r="E22" s="44" t="s">
        <v>42</v>
      </c>
      <c r="F22" s="48" t="s">
        <v>95</v>
      </c>
      <c r="G22" s="48" t="s">
        <v>42</v>
      </c>
      <c r="H22" s="48" t="s">
        <v>95</v>
      </c>
      <c r="I22" s="48" t="s">
        <v>95</v>
      </c>
      <c r="J22" s="48" t="s">
        <v>42</v>
      </c>
      <c r="K22" s="53" t="s">
        <v>95</v>
      </c>
      <c r="L22" s="48">
        <v>3.2105654761904763</v>
      </c>
      <c r="M22" s="54"/>
    </row>
    <row r="23" spans="1:13" x14ac:dyDescent="0.2">
      <c r="A23" s="48" t="s">
        <v>57</v>
      </c>
      <c r="B23" s="48" t="s">
        <v>200</v>
      </c>
      <c r="C23" s="48" t="s">
        <v>42</v>
      </c>
      <c r="D23" s="48" t="s">
        <v>42</v>
      </c>
      <c r="E23" s="44">
        <v>90.903411133969655</v>
      </c>
      <c r="F23" s="48">
        <v>10.890651643886219</v>
      </c>
      <c r="G23" s="48">
        <v>42.612558579474616</v>
      </c>
      <c r="H23" s="48">
        <v>32.679130434782607</v>
      </c>
      <c r="I23" s="48">
        <v>29.90131498360774</v>
      </c>
      <c r="J23" s="48">
        <v>13.991334888609737</v>
      </c>
      <c r="K23" s="53">
        <v>5.299851446907125</v>
      </c>
      <c r="L23" s="48">
        <v>36.323032924107139</v>
      </c>
      <c r="M23" s="54"/>
    </row>
    <row r="24" spans="1:13" x14ac:dyDescent="0.2">
      <c r="A24" s="48" t="s">
        <v>101</v>
      </c>
      <c r="B24" s="48" t="s">
        <v>201</v>
      </c>
      <c r="C24" s="48" t="s">
        <v>42</v>
      </c>
      <c r="D24" s="48">
        <v>1.2656696915482937</v>
      </c>
      <c r="E24" s="44">
        <v>188.29332403790102</v>
      </c>
      <c r="F24" s="48">
        <v>67.203268007483643</v>
      </c>
      <c r="G24" s="48">
        <v>85.031412000205322</v>
      </c>
      <c r="H24" s="48">
        <v>76.88609369637858</v>
      </c>
      <c r="I24" s="48">
        <v>26.054575214341387</v>
      </c>
      <c r="J24" s="48" t="s">
        <v>42</v>
      </c>
      <c r="K24" s="53">
        <v>133.0917345059124</v>
      </c>
      <c r="L24" s="48">
        <v>51.531217855839323</v>
      </c>
      <c r="M24" s="54"/>
    </row>
    <row r="25" spans="1:13" x14ac:dyDescent="0.2">
      <c r="A25" s="48" t="s">
        <v>47</v>
      </c>
      <c r="B25" s="48" t="s">
        <v>202</v>
      </c>
      <c r="C25" s="48" t="s">
        <v>42</v>
      </c>
      <c r="D25" s="48">
        <v>0.99296605091285328</v>
      </c>
      <c r="E25" s="44" t="s">
        <v>42</v>
      </c>
      <c r="F25" s="48" t="s">
        <v>95</v>
      </c>
      <c r="G25" s="48" t="s">
        <v>42</v>
      </c>
      <c r="H25" s="48">
        <v>6.6885091438634516</v>
      </c>
      <c r="I25" s="48" t="s">
        <v>95</v>
      </c>
      <c r="J25" s="48" t="s">
        <v>42</v>
      </c>
      <c r="K25" s="53" t="s">
        <v>42</v>
      </c>
      <c r="L25" s="48">
        <v>4.6933848008582837</v>
      </c>
      <c r="M25" s="54"/>
    </row>
    <row r="26" spans="1:13" x14ac:dyDescent="0.2">
      <c r="A26" s="48" t="s">
        <v>100</v>
      </c>
      <c r="B26" s="48" t="s">
        <v>203</v>
      </c>
      <c r="C26" s="48" t="s">
        <v>42</v>
      </c>
      <c r="D26" s="48">
        <v>0.70741672235035458</v>
      </c>
      <c r="E26" s="44">
        <v>45.223022266895917</v>
      </c>
      <c r="F26" s="48">
        <v>9.1084635757717507</v>
      </c>
      <c r="G26" s="48">
        <v>49.04424369963558</v>
      </c>
      <c r="H26" s="48">
        <v>45.141142802311926</v>
      </c>
      <c r="I26" s="48">
        <v>28.960787217459078</v>
      </c>
      <c r="J26" s="48">
        <v>18.720114747291738</v>
      </c>
      <c r="K26" s="53">
        <v>6.566308158535862</v>
      </c>
      <c r="L26" s="48">
        <v>9.21182794509639</v>
      </c>
      <c r="M26" s="54"/>
    </row>
    <row r="27" spans="1:13" x14ac:dyDescent="0.2">
      <c r="A27" s="48" t="s">
        <v>45</v>
      </c>
      <c r="B27" s="48" t="s">
        <v>204</v>
      </c>
      <c r="C27" s="48" t="s">
        <v>42</v>
      </c>
      <c r="D27" s="48" t="s">
        <v>42</v>
      </c>
      <c r="E27" s="44">
        <v>107.10948920187391</v>
      </c>
      <c r="F27" s="48">
        <v>24.492951707202995</v>
      </c>
      <c r="G27" s="48">
        <v>77.799748498691173</v>
      </c>
      <c r="H27" s="48">
        <v>10.885134832475391</v>
      </c>
      <c r="I27" s="48">
        <v>28.799536243180047</v>
      </c>
      <c r="J27" s="48" t="s">
        <v>42</v>
      </c>
      <c r="K27" s="53">
        <v>103.95334244458971</v>
      </c>
      <c r="L27" s="48">
        <v>40.389910742924137</v>
      </c>
      <c r="M27" s="54"/>
    </row>
    <row r="28" spans="1:13" x14ac:dyDescent="0.2">
      <c r="A28" s="48" t="s">
        <v>41</v>
      </c>
      <c r="B28" s="48" t="s">
        <v>205</v>
      </c>
      <c r="C28" s="48" t="s">
        <v>42</v>
      </c>
      <c r="D28" s="48" t="s">
        <v>42</v>
      </c>
      <c r="E28" s="44">
        <v>121.04688590794235</v>
      </c>
      <c r="F28" s="48">
        <v>50.094644761459314</v>
      </c>
      <c r="G28" s="48">
        <v>168.71606015500691</v>
      </c>
      <c r="H28" s="48">
        <v>15.177992323670187</v>
      </c>
      <c r="I28" s="48">
        <v>15.47877240841777</v>
      </c>
      <c r="J28" s="48" t="s">
        <v>42</v>
      </c>
      <c r="K28" s="53">
        <v>74.167948184681208</v>
      </c>
      <c r="L28" s="48">
        <v>32.543008195724063</v>
      </c>
      <c r="M28" s="54"/>
    </row>
    <row r="29" spans="1:13" x14ac:dyDescent="0.2">
      <c r="A29" s="48" t="s">
        <v>49</v>
      </c>
      <c r="B29" s="48" t="s">
        <v>206</v>
      </c>
      <c r="C29" s="48" t="s">
        <v>42</v>
      </c>
      <c r="D29" s="48">
        <v>1.1674236199426637</v>
      </c>
      <c r="E29" s="44" t="s">
        <v>42</v>
      </c>
      <c r="F29" s="48">
        <v>4.2415602782974746</v>
      </c>
      <c r="G29" s="48">
        <v>22.048991428424781</v>
      </c>
      <c r="H29" s="48">
        <v>2.8255189198952411</v>
      </c>
      <c r="I29" s="48" t="s">
        <v>95</v>
      </c>
      <c r="J29" s="48" t="s">
        <v>42</v>
      </c>
      <c r="K29" s="53">
        <v>0.61628141897914346</v>
      </c>
      <c r="L29" s="48">
        <v>5.1258004932918935</v>
      </c>
      <c r="M29" s="54"/>
    </row>
    <row r="30" spans="1:13" x14ac:dyDescent="0.2">
      <c r="A30" s="48" t="s">
        <v>108</v>
      </c>
      <c r="B30" s="48" t="s">
        <v>207</v>
      </c>
      <c r="C30" s="48" t="s">
        <v>42</v>
      </c>
      <c r="D30" s="48" t="s">
        <v>42</v>
      </c>
      <c r="E30" s="44" t="s">
        <v>42</v>
      </c>
      <c r="F30" s="48">
        <v>8.3209939970446971</v>
      </c>
      <c r="G30" s="48" t="s">
        <v>42</v>
      </c>
      <c r="H30" s="48">
        <v>11.908511387163562</v>
      </c>
      <c r="I30" s="48">
        <v>43.911870879417805</v>
      </c>
      <c r="J30" s="48">
        <v>24.789909503422461</v>
      </c>
      <c r="K30" s="53">
        <v>72.094681799275065</v>
      </c>
      <c r="L30" s="48">
        <v>38.567882719494044</v>
      </c>
      <c r="M30" s="54"/>
    </row>
    <row r="31" spans="1:13" x14ac:dyDescent="0.2">
      <c r="A31" s="48" t="s">
        <v>98</v>
      </c>
      <c r="B31" s="48" t="s">
        <v>208</v>
      </c>
      <c r="C31" s="48" t="s">
        <v>42</v>
      </c>
      <c r="D31" s="48">
        <v>1.5340601814928974</v>
      </c>
      <c r="E31" s="44">
        <v>106.38554013836013</v>
      </c>
      <c r="F31" s="48">
        <v>29.272916043030865</v>
      </c>
      <c r="G31" s="48">
        <v>444.0419853205359</v>
      </c>
      <c r="H31" s="48">
        <v>76.172861938950589</v>
      </c>
      <c r="I31" s="48">
        <v>47.909321901792666</v>
      </c>
      <c r="J31" s="48">
        <v>56.663345034537421</v>
      </c>
      <c r="K31" s="53">
        <v>145.41243092281181</v>
      </c>
      <c r="L31" s="48">
        <v>35.756240806078772</v>
      </c>
      <c r="M31" s="54"/>
    </row>
    <row r="32" spans="1:13" x14ac:dyDescent="0.2">
      <c r="A32" s="48" t="s">
        <v>97</v>
      </c>
      <c r="B32" s="48" t="s">
        <v>209</v>
      </c>
      <c r="C32" s="48" t="s">
        <v>42</v>
      </c>
      <c r="D32" s="48">
        <v>0.52502670661522211</v>
      </c>
      <c r="E32" s="44">
        <v>100.46523413226242</v>
      </c>
      <c r="F32" s="48">
        <v>16.335786131898967</v>
      </c>
      <c r="G32" s="48">
        <v>83.475465790689313</v>
      </c>
      <c r="H32" s="48">
        <v>37.752694030524694</v>
      </c>
      <c r="I32" s="48">
        <v>31.713752922837099</v>
      </c>
      <c r="J32" s="48">
        <v>11.539350016985617</v>
      </c>
      <c r="K32" s="53">
        <v>5.0478578644007364</v>
      </c>
      <c r="L32" s="48">
        <v>22.039419110083728</v>
      </c>
      <c r="M32" s="54"/>
    </row>
    <row r="33" spans="1:13" x14ac:dyDescent="0.2">
      <c r="A33" s="48" t="s">
        <v>107</v>
      </c>
      <c r="B33" s="48" t="s">
        <v>210</v>
      </c>
      <c r="C33" s="48" t="s">
        <v>42</v>
      </c>
      <c r="D33" s="48" t="s">
        <v>42</v>
      </c>
      <c r="E33" s="44" t="s">
        <v>42</v>
      </c>
      <c r="F33" s="48" t="s">
        <v>42</v>
      </c>
      <c r="G33" s="48">
        <v>66.345608151683223</v>
      </c>
      <c r="H33" s="48" t="s">
        <v>42</v>
      </c>
      <c r="I33" s="48">
        <v>57.650109882191884</v>
      </c>
      <c r="J33" s="48">
        <v>75.947137693234552</v>
      </c>
      <c r="K33" s="53" t="s">
        <v>42</v>
      </c>
      <c r="L33" s="48">
        <v>57.393473307291657</v>
      </c>
      <c r="M33" s="54"/>
    </row>
    <row r="34" spans="1:13" x14ac:dyDescent="0.2">
      <c r="A34" s="48" t="s">
        <v>106</v>
      </c>
      <c r="B34" s="48" t="s">
        <v>211</v>
      </c>
      <c r="C34" s="48" t="s">
        <v>42</v>
      </c>
      <c r="D34" s="48" t="s">
        <v>42</v>
      </c>
      <c r="E34" s="44" t="s">
        <v>42</v>
      </c>
      <c r="F34" s="48">
        <v>7.1384873937938682</v>
      </c>
      <c r="G34" s="48" t="s">
        <v>42</v>
      </c>
      <c r="H34" s="48" t="s">
        <v>95</v>
      </c>
      <c r="I34" s="48">
        <v>83.446557625103594</v>
      </c>
      <c r="J34" s="48">
        <v>52.19883610633989</v>
      </c>
      <c r="K34" s="53">
        <v>202.31737325340649</v>
      </c>
      <c r="L34" s="48">
        <v>34.119326636904759</v>
      </c>
      <c r="M34" s="54"/>
    </row>
    <row r="35" spans="1:13" x14ac:dyDescent="0.2">
      <c r="A35" s="48" t="s">
        <v>61</v>
      </c>
      <c r="B35" s="48" t="s">
        <v>212</v>
      </c>
      <c r="C35" s="48" t="s">
        <v>42</v>
      </c>
      <c r="D35" s="48" t="s">
        <v>42</v>
      </c>
      <c r="E35" s="44">
        <v>129.46880024547613</v>
      </c>
      <c r="F35" s="48">
        <v>28.806561322497227</v>
      </c>
      <c r="G35" s="48" t="s">
        <v>42</v>
      </c>
      <c r="H35" s="48">
        <v>35.725403726708073</v>
      </c>
      <c r="I35" s="48">
        <v>18.416204921281118</v>
      </c>
      <c r="J35" s="48" t="s">
        <v>42</v>
      </c>
      <c r="K35" s="53" t="s">
        <v>42</v>
      </c>
      <c r="L35" s="48">
        <v>33.789725167410708</v>
      </c>
      <c r="M35" s="54"/>
    </row>
    <row r="36" spans="1:13" x14ac:dyDescent="0.2">
      <c r="A36" s="48" t="s">
        <v>62</v>
      </c>
      <c r="B36" s="48" t="s">
        <v>213</v>
      </c>
      <c r="C36" s="48" t="s">
        <v>42</v>
      </c>
      <c r="D36" s="48" t="s">
        <v>42</v>
      </c>
      <c r="E36" s="44">
        <v>154.7177594008312</v>
      </c>
      <c r="F36" s="48">
        <v>48.307609715552275</v>
      </c>
      <c r="G36" s="48">
        <v>81.430263553893127</v>
      </c>
      <c r="H36" s="48">
        <v>37.5936149068323</v>
      </c>
      <c r="I36" s="48">
        <v>11.768699787441006</v>
      </c>
      <c r="J36" s="48" t="s">
        <v>42</v>
      </c>
      <c r="K36" s="53">
        <v>90.367556004516018</v>
      </c>
      <c r="L36" s="48">
        <v>31.616152808779759</v>
      </c>
      <c r="M36" s="54"/>
    </row>
    <row r="37" spans="1:13" x14ac:dyDescent="0.2">
      <c r="A37" s="48" t="s">
        <v>63</v>
      </c>
      <c r="B37" s="48" t="s">
        <v>214</v>
      </c>
      <c r="C37" s="48" t="s">
        <v>42</v>
      </c>
      <c r="D37" s="48">
        <v>1.5512039722863742</v>
      </c>
      <c r="E37" s="44">
        <v>153.14528698979561</v>
      </c>
      <c r="F37" s="48">
        <v>27.676589767270041</v>
      </c>
      <c r="G37" s="48">
        <v>425.80495722086067</v>
      </c>
      <c r="H37" s="48">
        <v>71.000322981366466</v>
      </c>
      <c r="I37" s="48">
        <v>57.367723457145942</v>
      </c>
      <c r="J37" s="48">
        <v>65.143692157817839</v>
      </c>
      <c r="K37" s="53">
        <v>174.22860538356409</v>
      </c>
      <c r="L37" s="48">
        <v>51.695149739583329</v>
      </c>
      <c r="M37" s="54"/>
    </row>
    <row r="38" spans="1:13" x14ac:dyDescent="0.2">
      <c r="A38" s="48" t="s">
        <v>64</v>
      </c>
      <c r="B38" s="48" t="s">
        <v>215</v>
      </c>
      <c r="C38" s="48" t="s">
        <v>42</v>
      </c>
      <c r="D38" s="48" t="s">
        <v>42</v>
      </c>
      <c r="E38" s="44">
        <v>154.85998891009027</v>
      </c>
      <c r="F38" s="48">
        <v>26.337566725157004</v>
      </c>
      <c r="G38" s="48">
        <v>49.371490605787017</v>
      </c>
      <c r="H38" s="48">
        <v>159.13708074534165</v>
      </c>
      <c r="I38" s="48">
        <v>28.970047195302087</v>
      </c>
      <c r="J38" s="48" t="s">
        <v>42</v>
      </c>
      <c r="K38" s="53">
        <v>58.251054726959417</v>
      </c>
      <c r="L38" s="48">
        <v>38.662039620535715</v>
      </c>
      <c r="M38" s="54"/>
    </row>
    <row r="39" spans="1:13" x14ac:dyDescent="0.2">
      <c r="A39" s="48" t="s">
        <v>65</v>
      </c>
      <c r="B39" s="48" t="s">
        <v>216</v>
      </c>
      <c r="C39" s="48" t="s">
        <v>42</v>
      </c>
      <c r="D39" s="48" t="s">
        <v>42</v>
      </c>
      <c r="E39" s="44" t="s">
        <v>42</v>
      </c>
      <c r="F39" s="48">
        <v>18.383096786110084</v>
      </c>
      <c r="G39" s="48" t="s">
        <v>42</v>
      </c>
      <c r="H39" s="48">
        <v>6.2676149068322982</v>
      </c>
      <c r="I39" s="48">
        <v>30.187268076521239</v>
      </c>
      <c r="J39" s="48" t="s">
        <v>42</v>
      </c>
      <c r="K39" s="53" t="s">
        <v>42</v>
      </c>
      <c r="L39" s="48">
        <v>32.892473493303569</v>
      </c>
      <c r="M39" s="54"/>
    </row>
    <row r="40" spans="1:13" x14ac:dyDescent="0.2">
      <c r="A40" s="48" t="s">
        <v>66</v>
      </c>
      <c r="B40" s="48" t="s">
        <v>217</v>
      </c>
      <c r="C40" s="48" t="s">
        <v>42</v>
      </c>
      <c r="D40" s="48" t="s">
        <v>42</v>
      </c>
      <c r="E40" s="44">
        <v>140.87745337926717</v>
      </c>
      <c r="F40" s="48">
        <v>27.702509789434799</v>
      </c>
      <c r="G40" s="48" t="s">
        <v>42</v>
      </c>
      <c r="H40" s="48">
        <v>16.648279503105588</v>
      </c>
      <c r="I40" s="48">
        <v>32.715329466440899</v>
      </c>
      <c r="J40" s="48">
        <v>22.526469608019074</v>
      </c>
      <c r="K40" s="53">
        <v>90.484948600629863</v>
      </c>
      <c r="L40" s="48">
        <v>31.076741536458332</v>
      </c>
      <c r="M40" s="54"/>
    </row>
    <row r="41" spans="1:13" x14ac:dyDescent="0.2">
      <c r="A41" s="48" t="s">
        <v>67</v>
      </c>
      <c r="B41" s="48" t="s">
        <v>218</v>
      </c>
      <c r="C41" s="48" t="s">
        <v>42</v>
      </c>
      <c r="D41" s="48">
        <v>0.7698033256351039</v>
      </c>
      <c r="E41" s="44">
        <v>186.30216533029929</v>
      </c>
      <c r="F41" s="48">
        <v>58.314698743997042</v>
      </c>
      <c r="G41" s="48">
        <v>350.97474096048848</v>
      </c>
      <c r="H41" s="48">
        <v>72.201254658385082</v>
      </c>
      <c r="I41" s="48">
        <v>45.658237561696147</v>
      </c>
      <c r="J41" s="48" t="s">
        <v>42</v>
      </c>
      <c r="K41" s="53">
        <v>173.52154019846694</v>
      </c>
      <c r="L41" s="48">
        <v>54.816324869791664</v>
      </c>
      <c r="M41" s="54"/>
    </row>
    <row r="42" spans="1:13" x14ac:dyDescent="0.2">
      <c r="A42" s="48" t="s">
        <v>68</v>
      </c>
      <c r="B42" s="48" t="s">
        <v>219</v>
      </c>
      <c r="C42" s="48" t="s">
        <v>42</v>
      </c>
      <c r="D42" s="48">
        <v>1.5528756581986145</v>
      </c>
      <c r="E42" s="44" t="s">
        <v>42</v>
      </c>
      <c r="F42" s="48" t="s">
        <v>95</v>
      </c>
      <c r="G42" s="48" t="s">
        <v>42</v>
      </c>
      <c r="H42" s="48" t="s">
        <v>95</v>
      </c>
      <c r="I42" s="48" t="s">
        <v>95</v>
      </c>
      <c r="J42" s="48">
        <v>7.6899018124951937</v>
      </c>
      <c r="K42" s="53" t="s">
        <v>42</v>
      </c>
      <c r="L42" s="48" t="s">
        <v>42</v>
      </c>
      <c r="M42" s="54"/>
    </row>
    <row r="43" spans="1:13" x14ac:dyDescent="0.2">
      <c r="A43" s="48" t="s">
        <v>69</v>
      </c>
      <c r="B43" s="48" t="s">
        <v>220</v>
      </c>
      <c r="C43" s="48" t="s">
        <v>42</v>
      </c>
      <c r="D43" s="48">
        <v>1.9882212471131639</v>
      </c>
      <c r="E43" s="44" t="s">
        <v>42</v>
      </c>
      <c r="F43" s="48">
        <v>7.0361973125230879</v>
      </c>
      <c r="G43" s="48">
        <v>47.360720581280368</v>
      </c>
      <c r="H43" s="48">
        <v>29.46588405797101</v>
      </c>
      <c r="I43" s="48">
        <v>37.968649349713587</v>
      </c>
      <c r="J43" s="48">
        <v>14.608916348347732</v>
      </c>
      <c r="K43" s="53">
        <v>40.748600629865116</v>
      </c>
      <c r="L43" s="48">
        <v>7.6911156063988084</v>
      </c>
      <c r="M43" s="54"/>
    </row>
    <row r="44" spans="1:13" x14ac:dyDescent="0.2">
      <c r="A44" s="48" t="s">
        <v>70</v>
      </c>
      <c r="B44" s="48" t="s">
        <v>221</v>
      </c>
      <c r="C44" s="48" t="s">
        <v>42</v>
      </c>
      <c r="D44" s="48">
        <v>1.2393220323325636</v>
      </c>
      <c r="E44" s="44" t="s">
        <v>42</v>
      </c>
      <c r="F44" s="48" t="s">
        <v>95</v>
      </c>
      <c r="G44" s="48" t="s">
        <v>42</v>
      </c>
      <c r="H44" s="48" t="s">
        <v>95</v>
      </c>
      <c r="I44" s="48" t="s">
        <v>95</v>
      </c>
      <c r="J44" s="48" t="s">
        <v>42</v>
      </c>
      <c r="K44" s="53" t="s">
        <v>42</v>
      </c>
      <c r="L44" s="48" t="s">
        <v>42</v>
      </c>
      <c r="M44" s="54"/>
    </row>
    <row r="45" spans="1:13" x14ac:dyDescent="0.2">
      <c r="A45" s="48" t="s">
        <v>71</v>
      </c>
      <c r="B45" s="48" t="s">
        <v>222</v>
      </c>
      <c r="C45" s="48" t="s">
        <v>42</v>
      </c>
      <c r="D45" s="48">
        <v>1.1196196766743649</v>
      </c>
      <c r="E45" s="44" t="s">
        <v>42</v>
      </c>
      <c r="F45" s="48" t="s">
        <v>95</v>
      </c>
      <c r="G45" s="48" t="s">
        <v>42</v>
      </c>
      <c r="H45" s="48">
        <v>18.676648033126291</v>
      </c>
      <c r="I45" s="48">
        <v>20.657149547861803</v>
      </c>
      <c r="J45" s="48">
        <v>11.830697054374857</v>
      </c>
      <c r="K45" s="53">
        <v>35.219727850733861</v>
      </c>
      <c r="L45" s="48">
        <v>6.4992792038690474</v>
      </c>
      <c r="M45" s="54"/>
    </row>
    <row r="46" spans="1:13" x14ac:dyDescent="0.2">
      <c r="A46" s="48" t="s">
        <v>85</v>
      </c>
      <c r="B46" s="48" t="s">
        <v>223</v>
      </c>
      <c r="C46" s="48" t="s">
        <v>42</v>
      </c>
      <c r="D46" s="48">
        <v>2.6711993859536909</v>
      </c>
      <c r="E46" s="44">
        <v>97.880951400691174</v>
      </c>
      <c r="F46" s="48">
        <v>24.138028613778438</v>
      </c>
      <c r="G46" s="48">
        <v>135.61151049750839</v>
      </c>
      <c r="H46" s="48">
        <v>54.868073784250804</v>
      </c>
      <c r="I46" s="48">
        <v>48.011685557868766</v>
      </c>
      <c r="J46" s="48">
        <v>92.327809517050511</v>
      </c>
      <c r="K46" s="53">
        <v>117.05546425164634</v>
      </c>
      <c r="L46" s="48">
        <v>26.518155130797833</v>
      </c>
      <c r="M46" s="54"/>
    </row>
    <row r="47" spans="1:13" x14ac:dyDescent="0.2">
      <c r="A47" s="48" t="s">
        <v>43</v>
      </c>
      <c r="B47" s="48" t="s">
        <v>245</v>
      </c>
      <c r="C47" s="48" t="s">
        <v>42</v>
      </c>
      <c r="D47" s="48">
        <v>0.64521358825684905</v>
      </c>
      <c r="E47" s="44">
        <v>66.962945601507869</v>
      </c>
      <c r="F47" s="48">
        <v>7.4661402011225446</v>
      </c>
      <c r="G47" s="48">
        <v>51.717779602730587</v>
      </c>
      <c r="H47" s="48">
        <v>16.324173755983022</v>
      </c>
      <c r="I47" s="48">
        <v>5.392100545596259</v>
      </c>
      <c r="J47" s="48">
        <v>30.239006530026799</v>
      </c>
      <c r="K47" s="53">
        <v>74.40274526115634</v>
      </c>
      <c r="L47" s="48">
        <v>20.87494055058454</v>
      </c>
      <c r="M47" s="54"/>
    </row>
    <row r="48" spans="1:13" x14ac:dyDescent="0.2">
      <c r="A48" s="48" t="s">
        <v>86</v>
      </c>
      <c r="B48" s="48" t="s">
        <v>224</v>
      </c>
      <c r="C48" s="48" t="s">
        <v>42</v>
      </c>
      <c r="D48" s="48">
        <v>1.6959802481770501</v>
      </c>
      <c r="E48" s="44">
        <v>164.01505846277564</v>
      </c>
      <c r="F48" s="48">
        <v>57.780693690790748</v>
      </c>
      <c r="G48" s="48">
        <v>190.01668572829018</v>
      </c>
      <c r="H48" s="48">
        <v>31.862393260923227</v>
      </c>
      <c r="I48" s="48">
        <v>25.463512992520627</v>
      </c>
      <c r="J48" s="48" t="s">
        <v>42</v>
      </c>
      <c r="K48" s="53">
        <v>101.63360954362093</v>
      </c>
      <c r="L48" s="48">
        <v>27.36858242546807</v>
      </c>
      <c r="M48" s="54"/>
    </row>
    <row r="49" spans="1:13" x14ac:dyDescent="0.2">
      <c r="A49" s="48" t="s">
        <v>102</v>
      </c>
      <c r="B49" s="48" t="s">
        <v>225</v>
      </c>
      <c r="C49" s="48" t="s">
        <v>42</v>
      </c>
      <c r="D49" s="48" t="s">
        <v>42</v>
      </c>
      <c r="E49" s="44">
        <v>159.26699107475491</v>
      </c>
      <c r="F49" s="48">
        <v>22.303292329279699</v>
      </c>
      <c r="G49" s="48">
        <v>98.215264589642246</v>
      </c>
      <c r="H49" s="48">
        <v>7.4480352885396917</v>
      </c>
      <c r="I49" s="48">
        <v>7.7767770849571312</v>
      </c>
      <c r="J49" s="48" t="s">
        <v>42</v>
      </c>
      <c r="K49" s="53">
        <v>129.5408758690356</v>
      </c>
      <c r="L49" s="48">
        <v>53.041631181356671</v>
      </c>
      <c r="M49" s="54"/>
    </row>
    <row r="50" spans="1:13" x14ac:dyDescent="0.2">
      <c r="A50" s="48" t="s">
        <v>87</v>
      </c>
      <c r="B50" s="48" t="s">
        <v>226</v>
      </c>
      <c r="C50" s="48" t="s">
        <v>42</v>
      </c>
      <c r="D50" s="48">
        <v>1.4116637584751182</v>
      </c>
      <c r="E50" s="44">
        <v>84.196514570244204</v>
      </c>
      <c r="F50" s="48">
        <v>10.842604176064963</v>
      </c>
      <c r="G50" s="48">
        <v>44.948247692182015</v>
      </c>
      <c r="H50" s="48">
        <v>12.348032683288075</v>
      </c>
      <c r="I50" s="48">
        <v>9.7854884725113749</v>
      </c>
      <c r="J50" s="48">
        <v>51.52656044852916</v>
      </c>
      <c r="K50" s="53">
        <v>50.328464217167948</v>
      </c>
      <c r="L50" s="48">
        <v>31.397912453519474</v>
      </c>
      <c r="M50" s="54"/>
    </row>
    <row r="51" spans="1:13" x14ac:dyDescent="0.2">
      <c r="A51" s="48" t="s">
        <v>88</v>
      </c>
      <c r="B51" s="48" t="s">
        <v>227</v>
      </c>
      <c r="C51" s="48" t="s">
        <v>42</v>
      </c>
      <c r="D51" s="48">
        <v>2.0800178585134961</v>
      </c>
      <c r="E51" s="44">
        <v>151.2717801501563</v>
      </c>
      <c r="F51" s="48">
        <v>20.638646065605467</v>
      </c>
      <c r="G51" s="48">
        <v>199.49262723633686</v>
      </c>
      <c r="H51" s="48">
        <v>36.275257566033076</v>
      </c>
      <c r="I51" s="48">
        <v>44.951021667052203</v>
      </c>
      <c r="J51" s="48">
        <v>75.439125652035059</v>
      </c>
      <c r="K51" s="53">
        <v>92.115272781602329</v>
      </c>
      <c r="L51" s="48">
        <v>29.618709635331729</v>
      </c>
      <c r="M51" s="54"/>
    </row>
    <row r="52" spans="1:13" x14ac:dyDescent="0.2">
      <c r="A52" s="48" t="s">
        <v>89</v>
      </c>
      <c r="B52" s="48" t="s">
        <v>228</v>
      </c>
      <c r="C52" s="48" t="s">
        <v>42</v>
      </c>
      <c r="D52" s="48">
        <v>2.5859912498400921</v>
      </c>
      <c r="E52" s="44">
        <v>136.50774826347785</v>
      </c>
      <c r="F52" s="48">
        <v>21.152516272475353</v>
      </c>
      <c r="G52" s="48">
        <v>166.37029245976638</v>
      </c>
      <c r="H52" s="48">
        <v>50.635395482596891</v>
      </c>
      <c r="I52" s="48">
        <v>39.036988202637062</v>
      </c>
      <c r="J52" s="48">
        <v>69.026649160782085</v>
      </c>
      <c r="K52" s="53">
        <v>53.031065037753848</v>
      </c>
      <c r="L52" s="48">
        <v>37.88707678256899</v>
      </c>
      <c r="M52" s="54"/>
    </row>
    <row r="53" spans="1:13" x14ac:dyDescent="0.2">
      <c r="A53" s="48" t="s">
        <v>90</v>
      </c>
      <c r="B53" s="48" t="s">
        <v>229</v>
      </c>
      <c r="C53" s="48" t="s">
        <v>42</v>
      </c>
      <c r="D53" s="48">
        <v>4.7604458999616224</v>
      </c>
      <c r="E53" s="44">
        <v>170.65979399228408</v>
      </c>
      <c r="F53" s="48">
        <v>40.840486756460663</v>
      </c>
      <c r="G53" s="48">
        <v>223.04550281839721</v>
      </c>
      <c r="H53" s="48">
        <v>40.750476795852876</v>
      </c>
      <c r="I53" s="48">
        <v>29.883379597501733</v>
      </c>
      <c r="J53" s="52">
        <v>365.67758418792806</v>
      </c>
      <c r="K53" s="53">
        <v>85.921906425624343</v>
      </c>
      <c r="L53" s="48">
        <v>44.610855241698744</v>
      </c>
      <c r="M53" s="54"/>
    </row>
    <row r="54" spans="1:13" x14ac:dyDescent="0.2">
      <c r="A54" s="48" t="s">
        <v>91</v>
      </c>
      <c r="B54" s="48" t="s">
        <v>230</v>
      </c>
      <c r="C54" s="48" t="s">
        <v>42</v>
      </c>
      <c r="D54" s="48" t="s">
        <v>42</v>
      </c>
      <c r="E54" s="44">
        <v>234.92361092553125</v>
      </c>
      <c r="F54" s="48">
        <v>32.556233163626992</v>
      </c>
      <c r="G54" s="48">
        <v>334.02111755575527</v>
      </c>
      <c r="H54" s="48">
        <v>22.128737225376447</v>
      </c>
      <c r="I54" s="48">
        <v>18.498704603284757</v>
      </c>
      <c r="J54" s="48" t="s">
        <v>42</v>
      </c>
      <c r="K54" s="53">
        <v>128.3871924239464</v>
      </c>
      <c r="L54" s="48">
        <v>39.65131450192446</v>
      </c>
      <c r="M54" s="54"/>
    </row>
    <row r="55" spans="1:13" x14ac:dyDescent="0.2">
      <c r="A55" s="48" t="s">
        <v>92</v>
      </c>
      <c r="B55" s="48" t="s">
        <v>231</v>
      </c>
      <c r="C55" s="48" t="s">
        <v>42</v>
      </c>
      <c r="D55" s="48" t="s">
        <v>42</v>
      </c>
      <c r="E55" s="44">
        <v>187.30616561535186</v>
      </c>
      <c r="F55" s="48">
        <v>38.515315460462716</v>
      </c>
      <c r="G55" s="48">
        <v>223.32333959643822</v>
      </c>
      <c r="H55" s="48">
        <v>23.906630313502838</v>
      </c>
      <c r="I55" s="48">
        <v>16.227550312283135</v>
      </c>
      <c r="J55" s="48" t="s">
        <v>42</v>
      </c>
      <c r="K55" s="53">
        <v>80.679845077059227</v>
      </c>
      <c r="L55" s="48">
        <v>28.646147824385153</v>
      </c>
      <c r="M55" s="54"/>
    </row>
    <row r="56" spans="1:13" x14ac:dyDescent="0.2">
      <c r="A56" s="48" t="s">
        <v>93</v>
      </c>
      <c r="B56" s="48" t="s">
        <v>232</v>
      </c>
      <c r="C56" s="48" t="s">
        <v>42</v>
      </c>
      <c r="D56" s="48">
        <v>1.7924737878981705</v>
      </c>
      <c r="E56" s="44">
        <v>116.10788739332132</v>
      </c>
      <c r="F56" s="48">
        <v>28.208873944705807</v>
      </c>
      <c r="G56" s="48">
        <v>65.905134384445716</v>
      </c>
      <c r="H56" s="48">
        <v>27.359608417674647</v>
      </c>
      <c r="I56" s="48">
        <v>14.671647775464571</v>
      </c>
      <c r="J56" s="52">
        <v>246.39047585252476</v>
      </c>
      <c r="K56" s="53">
        <v>105.70786452287642</v>
      </c>
      <c r="L56" s="48">
        <v>43.427855698349539</v>
      </c>
      <c r="M56" s="54"/>
    </row>
    <row r="57" spans="1:13" x14ac:dyDescent="0.2">
      <c r="A57" s="48" t="s">
        <v>94</v>
      </c>
      <c r="B57" s="48" t="s">
        <v>233</v>
      </c>
      <c r="C57" s="48" t="s">
        <v>42</v>
      </c>
      <c r="D57" s="48" t="s">
        <v>42</v>
      </c>
      <c r="E57" s="44">
        <v>186.96896237563172</v>
      </c>
      <c r="F57" s="48">
        <v>48.292686859573372</v>
      </c>
      <c r="G57" s="48">
        <v>167.59533534841927</v>
      </c>
      <c r="H57" s="48">
        <v>22.732050012342633</v>
      </c>
      <c r="I57" s="48">
        <v>25.567164006476983</v>
      </c>
      <c r="J57" s="48">
        <v>24.495936978815514</v>
      </c>
      <c r="K57" s="53">
        <v>98.819390651756677</v>
      </c>
      <c r="L57" s="48">
        <v>20.944197273142411</v>
      </c>
      <c r="M57" s="54"/>
    </row>
    <row r="58" spans="1:13" x14ac:dyDescent="0.2">
      <c r="A58" s="48" t="s">
        <v>46</v>
      </c>
      <c r="B58" s="48" t="s">
        <v>234</v>
      </c>
      <c r="C58" s="48" t="s">
        <v>42</v>
      </c>
      <c r="D58" s="48" t="s">
        <v>42</v>
      </c>
      <c r="E58" s="44">
        <v>158.90437151591257</v>
      </c>
      <c r="F58" s="48">
        <v>42.106753800280643</v>
      </c>
      <c r="G58" s="48" t="s">
        <v>42</v>
      </c>
      <c r="H58" s="48">
        <v>28.148092612661426</v>
      </c>
      <c r="I58" s="48">
        <v>12.846722525331254</v>
      </c>
      <c r="J58" s="48">
        <v>77.367304571018749</v>
      </c>
      <c r="K58" s="53">
        <v>113.81415413868918</v>
      </c>
      <c r="L58" s="48">
        <v>25.503766051342179</v>
      </c>
      <c r="M58" s="54"/>
    </row>
    <row r="59" spans="1:13" x14ac:dyDescent="0.2">
      <c r="A59" s="48" t="s">
        <v>99</v>
      </c>
      <c r="B59" s="48" t="s">
        <v>235</v>
      </c>
      <c r="C59" s="48" t="s">
        <v>42</v>
      </c>
      <c r="D59" s="48" t="s">
        <v>42</v>
      </c>
      <c r="E59" s="44">
        <v>194.95988392159495</v>
      </c>
      <c r="F59" s="48">
        <v>22.072221468662303</v>
      </c>
      <c r="G59" s="48">
        <v>146.04732330749883</v>
      </c>
      <c r="H59" s="48">
        <v>11.634276438182965</v>
      </c>
      <c r="I59" s="48">
        <v>14.630222135619642</v>
      </c>
      <c r="J59" s="48">
        <v>68.704261503038538</v>
      </c>
      <c r="K59" s="53">
        <v>97.373937845385953</v>
      </c>
      <c r="L59" s="48">
        <v>49.820014820877532</v>
      </c>
      <c r="M59" s="54"/>
    </row>
    <row r="60" spans="1:13" x14ac:dyDescent="0.2">
      <c r="A60" s="48" t="s">
        <v>50</v>
      </c>
      <c r="B60" s="48" t="s">
        <v>236</v>
      </c>
      <c r="C60" s="48" t="s">
        <v>42</v>
      </c>
      <c r="D60" s="48">
        <v>9.1927530877503063</v>
      </c>
      <c r="E60" s="44" t="s">
        <v>42</v>
      </c>
      <c r="F60" s="48">
        <v>4.8669287301216091</v>
      </c>
      <c r="G60" s="48" t="s">
        <v>42</v>
      </c>
      <c r="H60" s="48">
        <v>103.60949507811794</v>
      </c>
      <c r="I60" s="48">
        <v>23.694462197973497</v>
      </c>
      <c r="J60" s="48">
        <v>26.248141018382213</v>
      </c>
      <c r="K60" s="53">
        <v>47.432111236555947</v>
      </c>
      <c r="L60" s="48">
        <v>7.3918241845752277</v>
      </c>
      <c r="M60" s="54"/>
    </row>
    <row r="61" spans="1:13" x14ac:dyDescent="0.2">
      <c r="A61" s="48" t="s">
        <v>104</v>
      </c>
      <c r="B61" s="48" t="s">
        <v>237</v>
      </c>
      <c r="C61" s="48">
        <v>2.9306694498285375</v>
      </c>
      <c r="D61" s="48">
        <v>1.3080510852930398</v>
      </c>
      <c r="E61" s="44" t="s">
        <v>42</v>
      </c>
      <c r="F61" s="48" t="s">
        <v>95</v>
      </c>
      <c r="G61" s="48">
        <v>25.620694964841142</v>
      </c>
      <c r="H61" s="48" t="s">
        <v>95</v>
      </c>
      <c r="I61" s="48" t="s">
        <v>95</v>
      </c>
      <c r="J61" s="48" t="s">
        <v>42</v>
      </c>
      <c r="K61" s="53">
        <v>4.539723097034881</v>
      </c>
      <c r="L61" s="48" t="s">
        <v>42</v>
      </c>
      <c r="M61" s="54"/>
    </row>
    <row r="62" spans="1:13" x14ac:dyDescent="0.2">
      <c r="A62" s="48" t="s">
        <v>96</v>
      </c>
      <c r="B62" s="48" t="s">
        <v>238</v>
      </c>
      <c r="C62" s="48">
        <v>2.0329327568212316</v>
      </c>
      <c r="D62" s="48">
        <v>0.83296691311189186</v>
      </c>
      <c r="E62" s="44">
        <v>58.523450833627322</v>
      </c>
      <c r="F62" s="48">
        <v>6.0612305893358283</v>
      </c>
      <c r="G62" s="48">
        <v>80.411846224914015</v>
      </c>
      <c r="H62" s="48">
        <v>18.546836832836632</v>
      </c>
      <c r="I62" s="48">
        <v>19.40329306313328</v>
      </c>
      <c r="J62" s="48">
        <v>15.22069980749632</v>
      </c>
      <c r="K62" s="53">
        <v>35.168280943609247</v>
      </c>
      <c r="L62" s="48">
        <v>12.855319478393595</v>
      </c>
      <c r="M62" s="54"/>
    </row>
    <row r="63" spans="1:13" x14ac:dyDescent="0.2">
      <c r="A63" s="48" t="s">
        <v>105</v>
      </c>
      <c r="B63" s="48" t="s">
        <v>246</v>
      </c>
      <c r="C63" s="48" t="s">
        <v>42</v>
      </c>
      <c r="D63" s="48">
        <v>1.1594911732373419</v>
      </c>
      <c r="E63" s="44" t="s">
        <v>42</v>
      </c>
      <c r="F63" s="48">
        <v>4.4627073199251637</v>
      </c>
      <c r="G63" s="48" t="s">
        <v>42</v>
      </c>
      <c r="H63" s="48" t="s">
        <v>95</v>
      </c>
      <c r="I63" s="48" t="s">
        <v>95</v>
      </c>
      <c r="J63" s="48" t="s">
        <v>42</v>
      </c>
      <c r="K63" s="53">
        <v>1.4619050448630342</v>
      </c>
      <c r="L63" s="48">
        <v>4.5997367635185205</v>
      </c>
      <c r="M63" s="54"/>
    </row>
    <row r="64" spans="1:13" x14ac:dyDescent="0.2">
      <c r="A64" s="48" t="s">
        <v>48</v>
      </c>
      <c r="B64" s="48" t="s">
        <v>239</v>
      </c>
      <c r="C64" s="48" t="s">
        <v>42</v>
      </c>
      <c r="D64" s="48">
        <v>0.90670303709611366</v>
      </c>
      <c r="E64" s="44" t="s">
        <v>42</v>
      </c>
      <c r="F64" s="48">
        <v>4.5532882366697853</v>
      </c>
      <c r="G64" s="48" t="s">
        <v>42</v>
      </c>
      <c r="H64" s="48">
        <v>11.195272464553417</v>
      </c>
      <c r="I64" s="48">
        <v>6.4366913484021815</v>
      </c>
      <c r="J64" s="48">
        <v>5.3267655607141506</v>
      </c>
      <c r="K64" s="53">
        <v>8.0308039693386419</v>
      </c>
      <c r="L64" s="48">
        <v>7.9141826949664331</v>
      </c>
      <c r="M64" s="54"/>
    </row>
    <row r="65" spans="1:13" x14ac:dyDescent="0.2">
      <c r="A65" s="48" t="s">
        <v>44</v>
      </c>
      <c r="B65" s="48" t="s">
        <v>240</v>
      </c>
      <c r="C65" s="48" t="s">
        <v>42</v>
      </c>
      <c r="D65" s="48">
        <v>1.7285457719914643</v>
      </c>
      <c r="E65" s="44" t="s">
        <v>42</v>
      </c>
      <c r="F65" s="48">
        <v>5.2345373012160898</v>
      </c>
      <c r="G65" s="48" t="s">
        <v>42</v>
      </c>
      <c r="H65" s="48">
        <v>48.598408606520366</v>
      </c>
      <c r="I65" s="48" t="s">
        <v>95</v>
      </c>
      <c r="J65" s="48" t="s">
        <v>42</v>
      </c>
      <c r="K65" s="53" t="s">
        <v>42</v>
      </c>
      <c r="L65" s="48" t="s">
        <v>42</v>
      </c>
      <c r="M65" s="54"/>
    </row>
    <row r="66" spans="1:13" x14ac:dyDescent="0.2">
      <c r="A66" s="48" t="s">
        <v>103</v>
      </c>
      <c r="B66" s="48" t="s">
        <v>241</v>
      </c>
      <c r="C66" s="48">
        <v>2.517727747129864</v>
      </c>
      <c r="D66" s="48">
        <v>1.4181301920548359</v>
      </c>
      <c r="E66" s="44">
        <v>47.261507383311574</v>
      </c>
      <c r="F66" s="48">
        <v>7.3896947497661376</v>
      </c>
      <c r="G66" s="48" t="s">
        <v>42</v>
      </c>
      <c r="H66" s="48">
        <v>31.712553463379393</v>
      </c>
      <c r="I66" s="48">
        <v>21.624964925954792</v>
      </c>
      <c r="J66" s="48">
        <v>21.64768051938248</v>
      </c>
      <c r="K66" s="53">
        <v>21.595876166141778</v>
      </c>
      <c r="L66" s="48">
        <v>17.134040458783584</v>
      </c>
      <c r="M66" s="54"/>
    </row>
    <row r="67" spans="1:13" x14ac:dyDescent="0.2">
      <c r="A67" s="48" t="s">
        <v>51</v>
      </c>
      <c r="B67" s="48" t="s">
        <v>242</v>
      </c>
      <c r="C67" s="48" t="s">
        <v>42</v>
      </c>
      <c r="D67" s="48" t="s">
        <v>42</v>
      </c>
      <c r="E67" s="44" t="s">
        <v>42</v>
      </c>
      <c r="F67" s="48" t="s">
        <v>42</v>
      </c>
      <c r="G67" s="48" t="s">
        <v>42</v>
      </c>
      <c r="H67" s="48">
        <v>139.71372191366385</v>
      </c>
      <c r="I67" s="48" t="s">
        <v>42</v>
      </c>
      <c r="J67" s="48" t="s">
        <v>42</v>
      </c>
      <c r="K67" s="53" t="s">
        <v>42</v>
      </c>
      <c r="L67" s="48">
        <v>4.6915045402762878</v>
      </c>
      <c r="M67" s="54"/>
    </row>
    <row r="68" spans="1:13" x14ac:dyDescent="0.2">
      <c r="A68" s="48" t="s">
        <v>109</v>
      </c>
      <c r="B68" s="48" t="s">
        <v>243</v>
      </c>
      <c r="C68" s="48" t="s">
        <v>42</v>
      </c>
      <c r="D68" s="48">
        <v>4.1428636489607387</v>
      </c>
      <c r="E68" s="44">
        <v>77.853178590459208</v>
      </c>
      <c r="F68" s="48">
        <v>20.607425978943482</v>
      </c>
      <c r="G68" s="48">
        <v>65.685154133883657</v>
      </c>
      <c r="H68" s="48">
        <v>4.7476211180124217</v>
      </c>
      <c r="I68" s="48">
        <v>33.324912634650715</v>
      </c>
      <c r="J68" s="48">
        <v>44.572512625938934</v>
      </c>
      <c r="K68" s="53">
        <v>37.831814130370198</v>
      </c>
      <c r="L68" s="48">
        <v>26.10932849702381</v>
      </c>
      <c r="M68" s="54"/>
    </row>
    <row r="69" spans="1:13" x14ac:dyDescent="0.2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</row>
    <row r="70" spans="1:13" x14ac:dyDescent="0.2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</row>
    <row r="71" spans="1:13" x14ac:dyDescent="0.2">
      <c r="A71" s="52" t="s">
        <v>251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</row>
    <row r="73" spans="1:13" x14ac:dyDescent="0.2">
      <c r="A73" s="46"/>
      <c r="B73" s="44"/>
      <c r="C73" s="44" t="s">
        <v>261</v>
      </c>
      <c r="D73" s="44" t="s">
        <v>262</v>
      </c>
      <c r="E73" s="44" t="s">
        <v>263</v>
      </c>
      <c r="F73" s="44" t="s">
        <v>264</v>
      </c>
      <c r="G73" s="44" t="s">
        <v>265</v>
      </c>
      <c r="H73" s="44" t="s">
        <v>266</v>
      </c>
      <c r="I73" s="44" t="s">
        <v>267</v>
      </c>
      <c r="J73" s="44" t="s">
        <v>268</v>
      </c>
      <c r="K73" s="44" t="s">
        <v>269</v>
      </c>
      <c r="L73" s="44" t="s">
        <v>270</v>
      </c>
    </row>
    <row r="74" spans="1:13" x14ac:dyDescent="0.2">
      <c r="A74" s="46"/>
      <c r="B74" s="40" t="s">
        <v>271</v>
      </c>
      <c r="C74" s="40">
        <v>0.22499999999999998</v>
      </c>
      <c r="D74" s="40">
        <v>5.131578947368421E-2</v>
      </c>
      <c r="E74" s="40">
        <v>0.40422413793103451</v>
      </c>
      <c r="F74" s="40">
        <v>2.5999999999999999E-2</v>
      </c>
      <c r="G74" s="40">
        <v>4.5731707317073171</v>
      </c>
      <c r="H74" s="40">
        <v>6.8823529411764705E-3</v>
      </c>
      <c r="I74" s="40">
        <v>1.7359050445103857E-2</v>
      </c>
      <c r="J74" s="40">
        <v>0.32499999999999996</v>
      </c>
      <c r="K74" s="40">
        <v>4.8347107438016526E-2</v>
      </c>
      <c r="L74" s="40">
        <v>7.3773584905660383E-2</v>
      </c>
    </row>
    <row r="75" spans="1:13" x14ac:dyDescent="0.2">
      <c r="B75" s="40" t="s">
        <v>272</v>
      </c>
      <c r="C75" s="40">
        <v>1.95</v>
      </c>
      <c r="D75" s="40">
        <v>0.24</v>
      </c>
      <c r="E75" s="40">
        <v>15.63</v>
      </c>
      <c r="F75" s="40">
        <v>1.95</v>
      </c>
      <c r="G75" s="40">
        <v>15.63</v>
      </c>
      <c r="H75" s="40">
        <v>1.95</v>
      </c>
      <c r="I75" s="40">
        <v>1.95</v>
      </c>
      <c r="J75" s="40">
        <v>1.95</v>
      </c>
      <c r="K75" s="40">
        <v>1.95</v>
      </c>
      <c r="L75" s="40">
        <v>1.95</v>
      </c>
    </row>
  </sheetData>
  <sortState ref="A2:K70">
    <sortCondition ref="A2:A70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workbookViewId="0"/>
  </sheetViews>
  <sheetFormatPr baseColWidth="10" defaultColWidth="8.83203125" defaultRowHeight="15" x14ac:dyDescent="0.2"/>
  <cols>
    <col min="1" max="1" width="12.5" bestFit="1" customWidth="1"/>
    <col min="2" max="4" width="17.83203125" bestFit="1" customWidth="1"/>
  </cols>
  <sheetData>
    <row r="1" spans="1:4" x14ac:dyDescent="0.2">
      <c r="A1" s="3" t="s">
        <v>0</v>
      </c>
      <c r="B1" s="11" t="s">
        <v>17</v>
      </c>
      <c r="C1" s="31" t="s">
        <v>18</v>
      </c>
      <c r="D1" s="31" t="s">
        <v>19</v>
      </c>
    </row>
    <row r="2" spans="1:4" x14ac:dyDescent="0.2">
      <c r="A2" s="4">
        <v>1.953125</v>
      </c>
      <c r="B2" s="11">
        <v>466.036</v>
      </c>
      <c r="C2" s="20">
        <v>478.66500000000002</v>
      </c>
      <c r="D2" s="28">
        <v>346.36500000000001</v>
      </c>
    </row>
    <row r="3" spans="1:4" x14ac:dyDescent="0.2">
      <c r="A3" s="4">
        <v>3.90625</v>
      </c>
      <c r="B3" s="11">
        <v>1022.578</v>
      </c>
      <c r="C3" s="20">
        <v>1080.6949999999999</v>
      </c>
      <c r="D3" s="28">
        <v>944.48699999999997</v>
      </c>
    </row>
    <row r="4" spans="1:4" x14ac:dyDescent="0.2">
      <c r="A4" s="4">
        <v>7.8125</v>
      </c>
      <c r="B4" s="11">
        <v>1690.874</v>
      </c>
      <c r="C4" s="20">
        <v>1813.298</v>
      </c>
      <c r="D4" s="28">
        <v>1856.5540000000001</v>
      </c>
    </row>
    <row r="5" spans="1:4" x14ac:dyDescent="0.2">
      <c r="A5" s="4">
        <v>15.625</v>
      </c>
      <c r="B5" s="11">
        <v>4123.9610000000002</v>
      </c>
      <c r="C5" s="20">
        <v>4537.9589999999998</v>
      </c>
      <c r="D5" s="28">
        <v>3629.6959999999999</v>
      </c>
    </row>
    <row r="6" spans="1:4" x14ac:dyDescent="0.2">
      <c r="A6" s="4">
        <v>31.25</v>
      </c>
      <c r="B6" s="11">
        <v>8387.9889999999996</v>
      </c>
      <c r="C6" s="20">
        <v>8851.0419999999995</v>
      </c>
      <c r="D6" s="28">
        <v>6979.0420000000004</v>
      </c>
    </row>
    <row r="7" spans="1:4" x14ac:dyDescent="0.2">
      <c r="A7" s="4">
        <v>62.5</v>
      </c>
      <c r="B7" s="11">
        <v>15215.878000000001</v>
      </c>
      <c r="C7" s="20">
        <v>17235.009999999998</v>
      </c>
      <c r="D7" s="28">
        <v>15679.215</v>
      </c>
    </row>
    <row r="8" spans="1:4" x14ac:dyDescent="0.2">
      <c r="A8" s="4">
        <v>125</v>
      </c>
      <c r="B8" s="11">
        <v>32263.129000000001</v>
      </c>
      <c r="C8" s="20">
        <v>34648.133000000002</v>
      </c>
      <c r="D8" s="28">
        <v>32301.02</v>
      </c>
    </row>
    <row r="9" spans="1:4" x14ac:dyDescent="0.2">
      <c r="A9" s="4">
        <v>250</v>
      </c>
      <c r="B9" s="11">
        <v>62117.824000000001</v>
      </c>
      <c r="C9" s="20">
        <v>68183.914000000004</v>
      </c>
      <c r="D9" s="28">
        <v>58670.52</v>
      </c>
    </row>
    <row r="10" spans="1:4" x14ac:dyDescent="0.2">
      <c r="A10" s="4">
        <v>500</v>
      </c>
      <c r="B10" s="11">
        <v>118023.039</v>
      </c>
      <c r="C10" s="20">
        <v>127724.102</v>
      </c>
      <c r="D10" s="28">
        <v>110540.17200000001</v>
      </c>
    </row>
    <row r="11" spans="1:4" x14ac:dyDescent="0.2">
      <c r="A11" s="4">
        <v>1000</v>
      </c>
      <c r="B11" s="11">
        <v>227805.65599999999</v>
      </c>
      <c r="C11" s="20">
        <v>251965.875</v>
      </c>
      <c r="D11" s="28">
        <v>221087.54699999999</v>
      </c>
    </row>
    <row r="16" spans="1:4" x14ac:dyDescent="0.2">
      <c r="A16" s="41"/>
      <c r="B16" s="41" t="s">
        <v>116</v>
      </c>
      <c r="C16" s="41" t="s">
        <v>117</v>
      </c>
    </row>
    <row r="17" spans="1:3" x14ac:dyDescent="0.2">
      <c r="A17" s="41" t="s">
        <v>41</v>
      </c>
      <c r="B17" s="41">
        <v>3903.5</v>
      </c>
      <c r="C17" s="41">
        <f>(B17+68.353)/256.6</f>
        <v>15.47877240841777</v>
      </c>
    </row>
    <row r="18" spans="1:3" x14ac:dyDescent="0.2">
      <c r="A18" s="41" t="s">
        <v>43</v>
      </c>
      <c r="B18" s="41">
        <v>1315.26</v>
      </c>
      <c r="C18" s="41">
        <f>(B18+68.353)/256.6</f>
        <v>5.392100545596259</v>
      </c>
    </row>
    <row r="19" spans="1:3" x14ac:dyDescent="0.2">
      <c r="A19" s="41" t="s">
        <v>44</v>
      </c>
      <c r="B19" s="41">
        <v>103.25</v>
      </c>
      <c r="C19" s="41" t="s">
        <v>95</v>
      </c>
    </row>
    <row r="20" spans="1:3" x14ac:dyDescent="0.2">
      <c r="A20" s="41" t="s">
        <v>45</v>
      </c>
      <c r="B20" s="41">
        <v>7321.6080000000002</v>
      </c>
      <c r="C20" s="41">
        <f>(B20+68.353)/256.6</f>
        <v>28.799536243180047</v>
      </c>
    </row>
    <row r="21" spans="1:3" x14ac:dyDescent="0.2">
      <c r="A21" s="41" t="s">
        <v>46</v>
      </c>
      <c r="B21" s="41">
        <v>3228.116</v>
      </c>
      <c r="C21" s="41">
        <f>(B21+68.353)/256.6</f>
        <v>12.846722525331254</v>
      </c>
    </row>
    <row r="22" spans="1:3" x14ac:dyDescent="0.2">
      <c r="A22" s="41" t="s">
        <v>47</v>
      </c>
      <c r="B22" s="41">
        <v>127.119</v>
      </c>
      <c r="C22" s="41" t="s">
        <v>95</v>
      </c>
    </row>
    <row r="23" spans="1:3" x14ac:dyDescent="0.2">
      <c r="A23" s="41" t="s">
        <v>48</v>
      </c>
      <c r="B23" s="41">
        <v>1583.3019999999999</v>
      </c>
      <c r="C23" s="41">
        <f>(B23+68.353)/256.6</f>
        <v>6.4366913484021815</v>
      </c>
    </row>
    <row r="24" spans="1:3" x14ac:dyDescent="0.2">
      <c r="A24" s="41" t="s">
        <v>49</v>
      </c>
      <c r="B24" s="41">
        <v>199.61500000000001</v>
      </c>
      <c r="C24" s="41" t="s">
        <v>95</v>
      </c>
    </row>
    <row r="25" spans="1:3" x14ac:dyDescent="0.2">
      <c r="A25" s="41" t="s">
        <v>50</v>
      </c>
      <c r="B25" s="41">
        <v>6011.6459999999997</v>
      </c>
      <c r="C25" s="41">
        <f>(B25+68.353)/256.6</f>
        <v>23.694462197973497</v>
      </c>
    </row>
    <row r="26" spans="1:3" x14ac:dyDescent="0.2">
      <c r="A26" s="41" t="s">
        <v>51</v>
      </c>
      <c r="B26" s="41" t="s">
        <v>42</v>
      </c>
      <c r="C26" s="41" t="s">
        <v>42</v>
      </c>
    </row>
    <row r="27" spans="1:3" x14ac:dyDescent="0.2">
      <c r="A27" s="41" t="s">
        <v>96</v>
      </c>
      <c r="B27" s="41">
        <v>4910.5320000000002</v>
      </c>
      <c r="C27" s="41">
        <f t="shared" ref="C27:C34" si="0">(B27+68.353)/256.6</f>
        <v>19.40329306313328</v>
      </c>
    </row>
    <row r="28" spans="1:3" x14ac:dyDescent="0.2">
      <c r="A28" s="41" t="s">
        <v>97</v>
      </c>
      <c r="B28" s="41">
        <v>8069.3959999999997</v>
      </c>
      <c r="C28" s="41">
        <f t="shared" si="0"/>
        <v>31.713752922837099</v>
      </c>
    </row>
    <row r="29" spans="1:3" x14ac:dyDescent="0.2">
      <c r="A29" s="41" t="s">
        <v>98</v>
      </c>
      <c r="B29" s="41">
        <v>12225.179</v>
      </c>
      <c r="C29" s="41">
        <f t="shared" si="0"/>
        <v>47.909321901792666</v>
      </c>
    </row>
    <row r="30" spans="1:3" x14ac:dyDescent="0.2">
      <c r="A30" s="41" t="s">
        <v>99</v>
      </c>
      <c r="B30" s="41">
        <v>3685.7620000000002</v>
      </c>
      <c r="C30" s="41">
        <f t="shared" si="0"/>
        <v>14.630222135619642</v>
      </c>
    </row>
    <row r="31" spans="1:3" x14ac:dyDescent="0.2">
      <c r="A31" s="41" t="s">
        <v>100</v>
      </c>
      <c r="B31" s="41">
        <v>7362.9849999999997</v>
      </c>
      <c r="C31" s="41">
        <f t="shared" si="0"/>
        <v>28.960787217459078</v>
      </c>
    </row>
    <row r="32" spans="1:3" x14ac:dyDescent="0.2">
      <c r="A32" s="41" t="s">
        <v>101</v>
      </c>
      <c r="B32" s="41">
        <v>6617.2510000000002</v>
      </c>
      <c r="C32" s="41">
        <f t="shared" si="0"/>
        <v>26.054575214341387</v>
      </c>
    </row>
    <row r="33" spans="1:3" x14ac:dyDescent="0.2">
      <c r="A33" s="41" t="s">
        <v>102</v>
      </c>
      <c r="B33" s="41">
        <v>1927.1679999999999</v>
      </c>
      <c r="C33" s="41">
        <f t="shared" si="0"/>
        <v>7.7767770849571312</v>
      </c>
    </row>
    <row r="34" spans="1:3" x14ac:dyDescent="0.2">
      <c r="A34" s="41" t="s">
        <v>103</v>
      </c>
      <c r="B34" s="41">
        <v>5480.6130000000003</v>
      </c>
      <c r="C34" s="41">
        <f t="shared" si="0"/>
        <v>21.624964925954792</v>
      </c>
    </row>
    <row r="35" spans="1:3" x14ac:dyDescent="0.2">
      <c r="A35" s="41" t="s">
        <v>104</v>
      </c>
      <c r="B35" s="41">
        <v>51.973999999999997</v>
      </c>
      <c r="C35" s="41" t="s">
        <v>95</v>
      </c>
    </row>
    <row r="36" spans="1:3" x14ac:dyDescent="0.2">
      <c r="A36" s="41" t="s">
        <v>105</v>
      </c>
      <c r="B36" s="41">
        <v>310.827</v>
      </c>
      <c r="C36" s="41" t="s">
        <v>95</v>
      </c>
    </row>
    <row r="37" spans="1:3" x14ac:dyDescent="0.2">
      <c r="A37" s="41"/>
      <c r="B37" s="41"/>
    </row>
    <row r="38" spans="1:3" x14ac:dyDescent="0.2">
      <c r="A38" s="41" t="s">
        <v>52</v>
      </c>
      <c r="B38" s="41">
        <v>5125.4669999999996</v>
      </c>
      <c r="C38">
        <f>(B38+29.241)/277.57</f>
        <v>18.570839788161543</v>
      </c>
    </row>
    <row r="39" spans="1:3" x14ac:dyDescent="0.2">
      <c r="A39" s="41" t="s">
        <v>53</v>
      </c>
      <c r="B39" s="41">
        <v>8195.018</v>
      </c>
      <c r="C39" s="41">
        <f t="shared" ref="C39:C61" si="1">(B39+29.241)/277.57</f>
        <v>29.629495262456317</v>
      </c>
    </row>
    <row r="40" spans="1:3" x14ac:dyDescent="0.2">
      <c r="A40" s="41" t="s">
        <v>54</v>
      </c>
      <c r="B40" s="41">
        <v>8839.5390000000007</v>
      </c>
      <c r="C40" s="41">
        <f t="shared" si="1"/>
        <v>31.951507727780381</v>
      </c>
    </row>
    <row r="41" spans="1:3" x14ac:dyDescent="0.2">
      <c r="A41" s="41" t="s">
        <v>55</v>
      </c>
      <c r="B41" s="41">
        <v>3460.0790000000002</v>
      </c>
      <c r="C41" s="41">
        <f t="shared" si="1"/>
        <v>12.570955074395648</v>
      </c>
    </row>
    <row r="42" spans="1:3" x14ac:dyDescent="0.2">
      <c r="A42" s="41" t="s">
        <v>56</v>
      </c>
      <c r="B42" s="41">
        <v>40.643000000000001</v>
      </c>
      <c r="C42" s="41" t="s">
        <v>95</v>
      </c>
    </row>
    <row r="43" spans="1:3" x14ac:dyDescent="0.2">
      <c r="A43" s="41" t="s">
        <v>57</v>
      </c>
      <c r="B43" s="41">
        <v>8270.4670000000006</v>
      </c>
      <c r="C43" s="41">
        <f t="shared" si="1"/>
        <v>29.90131498360774</v>
      </c>
    </row>
    <row r="44" spans="1:3" x14ac:dyDescent="0.2">
      <c r="A44" s="41" t="s">
        <v>58</v>
      </c>
      <c r="B44" s="41">
        <v>4568.8639999999996</v>
      </c>
      <c r="C44" s="41">
        <f t="shared" si="1"/>
        <v>16.565569045646143</v>
      </c>
    </row>
    <row r="45" spans="1:3" x14ac:dyDescent="0.2">
      <c r="A45" s="41" t="s">
        <v>59</v>
      </c>
      <c r="B45" s="41">
        <v>10004.696</v>
      </c>
      <c r="C45" s="41">
        <f t="shared" si="1"/>
        <v>36.149212811182764</v>
      </c>
    </row>
    <row r="46" spans="1:3" x14ac:dyDescent="0.2">
      <c r="A46" s="41" t="s">
        <v>60</v>
      </c>
      <c r="B46" s="41">
        <v>3887.3539999999998</v>
      </c>
      <c r="C46" s="41">
        <f t="shared" si="1"/>
        <v>14.110296501783333</v>
      </c>
    </row>
    <row r="47" spans="1:3" x14ac:dyDescent="0.2">
      <c r="A47" s="41" t="s">
        <v>61</v>
      </c>
      <c r="B47" s="41">
        <v>5082.5450000000001</v>
      </c>
      <c r="C47" s="41">
        <f t="shared" si="1"/>
        <v>18.416204921281118</v>
      </c>
    </row>
    <row r="48" spans="1:3" x14ac:dyDescent="0.2">
      <c r="A48" s="41" t="s">
        <v>62</v>
      </c>
      <c r="B48" s="41">
        <v>3237.3969999999999</v>
      </c>
      <c r="C48" s="41">
        <f t="shared" si="1"/>
        <v>11.768699787441006</v>
      </c>
    </row>
    <row r="49" spans="1:3" x14ac:dyDescent="0.2">
      <c r="A49" s="41" t="s">
        <v>63</v>
      </c>
      <c r="B49" s="41">
        <v>15894.317999999999</v>
      </c>
      <c r="C49" s="41">
        <f t="shared" si="1"/>
        <v>57.367723457145942</v>
      </c>
    </row>
    <row r="50" spans="1:3" x14ac:dyDescent="0.2">
      <c r="A50" s="41" t="s">
        <v>64</v>
      </c>
      <c r="B50" s="41">
        <v>8011.9750000000004</v>
      </c>
      <c r="C50" s="41">
        <f t="shared" si="1"/>
        <v>28.970047195302087</v>
      </c>
    </row>
    <row r="51" spans="1:3" x14ac:dyDescent="0.2">
      <c r="A51" s="41" t="s">
        <v>65</v>
      </c>
      <c r="B51" s="41">
        <v>8349.8389999999999</v>
      </c>
      <c r="C51" s="41">
        <f t="shared" si="1"/>
        <v>30.187268076521239</v>
      </c>
    </row>
    <row r="52" spans="1:3" x14ac:dyDescent="0.2">
      <c r="A52" s="41" t="s">
        <v>66</v>
      </c>
      <c r="B52" s="41">
        <v>9051.5529999999999</v>
      </c>
      <c r="C52" s="41">
        <f t="shared" si="1"/>
        <v>32.715329466440899</v>
      </c>
    </row>
    <row r="53" spans="1:3" x14ac:dyDescent="0.2">
      <c r="A53" s="41" t="s">
        <v>67</v>
      </c>
      <c r="B53" s="41">
        <v>12644.116</v>
      </c>
      <c r="C53" s="41">
        <f t="shared" si="1"/>
        <v>45.658237561696147</v>
      </c>
    </row>
    <row r="54" spans="1:3" x14ac:dyDescent="0.2">
      <c r="A54" s="41" t="s">
        <v>68</v>
      </c>
      <c r="B54" s="41">
        <v>79.825000000000003</v>
      </c>
      <c r="C54" s="41" t="s">
        <v>95</v>
      </c>
    </row>
    <row r="55" spans="1:3" x14ac:dyDescent="0.2">
      <c r="A55" s="41" t="s">
        <v>69</v>
      </c>
      <c r="B55" s="41">
        <v>10509.717000000001</v>
      </c>
      <c r="C55" s="41">
        <f t="shared" si="1"/>
        <v>37.968649349713587</v>
      </c>
    </row>
    <row r="56" spans="1:3" x14ac:dyDescent="0.2">
      <c r="A56" s="41" t="s">
        <v>70</v>
      </c>
      <c r="B56" s="41">
        <v>131.12700000000001</v>
      </c>
      <c r="C56" s="41" t="s">
        <v>95</v>
      </c>
    </row>
    <row r="57" spans="1:3" x14ac:dyDescent="0.2">
      <c r="A57" s="41" t="s">
        <v>71</v>
      </c>
      <c r="B57" s="41">
        <v>5704.5640000000003</v>
      </c>
      <c r="C57" s="41">
        <f t="shared" si="1"/>
        <v>20.657149547861803</v>
      </c>
    </row>
    <row r="58" spans="1:3" x14ac:dyDescent="0.2">
      <c r="A58" s="41" t="s">
        <v>106</v>
      </c>
      <c r="B58" s="41">
        <v>23133.02</v>
      </c>
      <c r="C58" s="41">
        <f t="shared" si="1"/>
        <v>83.446557625103594</v>
      </c>
    </row>
    <row r="59" spans="1:3" x14ac:dyDescent="0.2">
      <c r="A59" s="41" t="s">
        <v>107</v>
      </c>
      <c r="B59" s="41">
        <v>15972.7</v>
      </c>
      <c r="C59" s="41">
        <f t="shared" si="1"/>
        <v>57.650109882191884</v>
      </c>
    </row>
    <row r="60" spans="1:3" x14ac:dyDescent="0.2">
      <c r="A60" s="41" t="s">
        <v>108</v>
      </c>
      <c r="B60" s="41">
        <v>12159.377</v>
      </c>
      <c r="C60" s="41">
        <f t="shared" si="1"/>
        <v>43.911870879417805</v>
      </c>
    </row>
    <row r="61" spans="1:3" x14ac:dyDescent="0.2">
      <c r="A61" s="41" t="s">
        <v>109</v>
      </c>
      <c r="B61" s="41">
        <v>9220.7549999999992</v>
      </c>
      <c r="C61" s="41">
        <f t="shared" si="1"/>
        <v>33.324912634650715</v>
      </c>
    </row>
    <row r="62" spans="1:3" x14ac:dyDescent="0.2">
      <c r="A62" s="41"/>
    </row>
    <row r="63" spans="1:3" x14ac:dyDescent="0.2">
      <c r="A63" s="41" t="s">
        <v>72</v>
      </c>
      <c r="B63" s="41">
        <v>9091.0570000000007</v>
      </c>
      <c r="C63">
        <f>(B63+371.84)/259.38</f>
        <v>36.482755031228315</v>
      </c>
    </row>
    <row r="64" spans="1:3" x14ac:dyDescent="0.2">
      <c r="A64" s="41" t="s">
        <v>73</v>
      </c>
      <c r="B64" s="41">
        <v>398.13799999999998</v>
      </c>
      <c r="C64" s="41">
        <f t="shared" ref="C64:C85" si="2">(B64+371.84)/259.38</f>
        <v>2.9685326547921966</v>
      </c>
    </row>
    <row r="65" spans="1:3" x14ac:dyDescent="0.2">
      <c r="A65" s="41" t="s">
        <v>74</v>
      </c>
      <c r="B65" s="41">
        <v>79.06</v>
      </c>
      <c r="C65" s="41" t="s">
        <v>95</v>
      </c>
    </row>
    <row r="66" spans="1:3" x14ac:dyDescent="0.2">
      <c r="A66" s="41" t="s">
        <v>75</v>
      </c>
      <c r="B66" s="41">
        <v>10432.548000000001</v>
      </c>
      <c r="C66" s="41">
        <f t="shared" si="2"/>
        <v>41.654668825661197</v>
      </c>
    </row>
    <row r="67" spans="1:3" x14ac:dyDescent="0.2">
      <c r="A67" s="41" t="s">
        <v>76</v>
      </c>
      <c r="B67" s="41">
        <v>3875.3240000000001</v>
      </c>
      <c r="C67" s="41">
        <f t="shared" si="2"/>
        <v>16.374292543758191</v>
      </c>
    </row>
    <row r="68" spans="1:3" x14ac:dyDescent="0.2">
      <c r="A68" s="41" t="s">
        <v>77</v>
      </c>
      <c r="B68" s="41">
        <v>4583.4610000000002</v>
      </c>
      <c r="C68" s="41">
        <f t="shared" si="2"/>
        <v>19.104406662040251</v>
      </c>
    </row>
    <row r="69" spans="1:3" x14ac:dyDescent="0.2">
      <c r="A69" s="41" t="s">
        <v>78</v>
      </c>
      <c r="B69" s="41">
        <v>4804.3959999999997</v>
      </c>
      <c r="C69" s="41">
        <f t="shared" si="2"/>
        <v>19.95618783252371</v>
      </c>
    </row>
    <row r="70" spans="1:3" x14ac:dyDescent="0.2">
      <c r="A70" s="41" t="s">
        <v>79</v>
      </c>
      <c r="B70" s="41">
        <v>7108.91</v>
      </c>
      <c r="C70" s="41">
        <f t="shared" si="2"/>
        <v>28.840889814172257</v>
      </c>
    </row>
    <row r="71" spans="1:3" x14ac:dyDescent="0.2">
      <c r="A71" s="41" t="s">
        <v>80</v>
      </c>
      <c r="B71" s="41">
        <v>7988.8140000000003</v>
      </c>
      <c r="C71" s="41">
        <f t="shared" si="2"/>
        <v>32.233225383607063</v>
      </c>
    </row>
    <row r="72" spans="1:3" x14ac:dyDescent="0.2">
      <c r="A72" s="41" t="s">
        <v>81</v>
      </c>
      <c r="B72" s="41">
        <v>2855.6550000000002</v>
      </c>
      <c r="C72" s="41">
        <f t="shared" si="2"/>
        <v>12.443114349602901</v>
      </c>
    </row>
    <row r="73" spans="1:3" x14ac:dyDescent="0.2">
      <c r="A73" s="41" t="s">
        <v>82</v>
      </c>
      <c r="B73" s="41">
        <v>4424.8940000000002</v>
      </c>
      <c r="C73" s="41">
        <f t="shared" si="2"/>
        <v>18.493075796129233</v>
      </c>
    </row>
    <row r="74" spans="1:3" x14ac:dyDescent="0.2">
      <c r="A74" s="41" t="s">
        <v>83</v>
      </c>
      <c r="B74" s="41">
        <v>86.600999999999999</v>
      </c>
      <c r="C74" s="41" t="s">
        <v>95</v>
      </c>
    </row>
    <row r="75" spans="1:3" x14ac:dyDescent="0.2">
      <c r="A75" s="41" t="s">
        <v>84</v>
      </c>
      <c r="B75" s="41">
        <v>6348.2610000000004</v>
      </c>
      <c r="C75" s="41">
        <f t="shared" si="2"/>
        <v>25.90832369496492</v>
      </c>
    </row>
    <row r="76" spans="1:3" x14ac:dyDescent="0.2">
      <c r="A76" s="41" t="s">
        <v>85</v>
      </c>
      <c r="B76" s="41">
        <v>12081.431</v>
      </c>
      <c r="C76" s="41">
        <f t="shared" si="2"/>
        <v>48.011685557868766</v>
      </c>
    </row>
    <row r="77" spans="1:3" x14ac:dyDescent="0.2">
      <c r="A77" s="41" t="s">
        <v>86</v>
      </c>
      <c r="B77" s="41">
        <v>6232.8860000000004</v>
      </c>
      <c r="C77" s="41">
        <f t="shared" si="2"/>
        <v>25.463512992520627</v>
      </c>
    </row>
    <row r="78" spans="1:3" x14ac:dyDescent="0.2">
      <c r="A78" s="41" t="s">
        <v>87</v>
      </c>
      <c r="B78" s="41">
        <v>2166.3200000000002</v>
      </c>
      <c r="C78" s="41">
        <f t="shared" si="2"/>
        <v>9.7854884725113749</v>
      </c>
    </row>
    <row r="79" spans="1:3" x14ac:dyDescent="0.2">
      <c r="A79" s="41" t="s">
        <v>88</v>
      </c>
      <c r="B79" s="41">
        <v>11287.556</v>
      </c>
      <c r="C79" s="41">
        <f t="shared" si="2"/>
        <v>44.951021667052203</v>
      </c>
    </row>
    <row r="80" spans="1:3" x14ac:dyDescent="0.2">
      <c r="A80" s="41" t="s">
        <v>89</v>
      </c>
      <c r="B80" s="41">
        <v>9753.5740000000005</v>
      </c>
      <c r="C80" s="41">
        <f t="shared" si="2"/>
        <v>39.036988202637062</v>
      </c>
    </row>
    <row r="81" spans="1:3" x14ac:dyDescent="0.2">
      <c r="A81" s="41" t="s">
        <v>90</v>
      </c>
      <c r="B81" s="41">
        <v>7379.3109999999997</v>
      </c>
      <c r="C81" s="41">
        <f t="shared" si="2"/>
        <v>29.883379597501733</v>
      </c>
    </row>
    <row r="82" spans="1:3" x14ac:dyDescent="0.2">
      <c r="A82" s="41" t="s">
        <v>91</v>
      </c>
      <c r="B82" s="41">
        <v>4426.3540000000003</v>
      </c>
      <c r="C82" s="41">
        <f t="shared" si="2"/>
        <v>18.498704603284757</v>
      </c>
    </row>
    <row r="83" spans="1:3" x14ac:dyDescent="0.2">
      <c r="A83" s="41" t="s">
        <v>92</v>
      </c>
      <c r="B83" s="41">
        <v>3837.2620000000002</v>
      </c>
      <c r="C83" s="41">
        <f t="shared" si="2"/>
        <v>16.227550312283135</v>
      </c>
    </row>
    <row r="84" spans="1:3" x14ac:dyDescent="0.2">
      <c r="A84" s="41" t="s">
        <v>93</v>
      </c>
      <c r="B84" s="41">
        <v>3433.692</v>
      </c>
      <c r="C84" s="41">
        <f t="shared" si="2"/>
        <v>14.671647775464571</v>
      </c>
    </row>
    <row r="85" spans="1:3" x14ac:dyDescent="0.2">
      <c r="A85" s="41" t="s">
        <v>94</v>
      </c>
      <c r="B85" s="41">
        <v>6259.7709999999997</v>
      </c>
      <c r="C85" s="41">
        <f t="shared" si="2"/>
        <v>25.567164006476983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workbookViewId="0">
      <selection activeCell="H16" sqref="H16"/>
    </sheetView>
  </sheetViews>
  <sheetFormatPr baseColWidth="10" defaultColWidth="8.83203125" defaultRowHeight="15" x14ac:dyDescent="0.2"/>
  <cols>
    <col min="1" max="1" width="12.5" bestFit="1" customWidth="1"/>
    <col min="2" max="4" width="12" bestFit="1" customWidth="1"/>
  </cols>
  <sheetData>
    <row r="1" spans="1:8" x14ac:dyDescent="0.2">
      <c r="A1" s="3" t="s">
        <v>0</v>
      </c>
      <c r="B1" s="12" t="s">
        <v>20</v>
      </c>
      <c r="C1" s="31" t="s">
        <v>21</v>
      </c>
      <c r="D1" s="31" t="s">
        <v>22</v>
      </c>
      <c r="E1" t="s">
        <v>253</v>
      </c>
    </row>
    <row r="2" spans="1:8" x14ac:dyDescent="0.2">
      <c r="A2" s="4">
        <v>3.90625</v>
      </c>
      <c r="B2" s="12">
        <v>8.2029999999999994</v>
      </c>
      <c r="C2" s="21">
        <v>3.7719999999999998</v>
      </c>
      <c r="D2" s="29">
        <v>4.8739999999999997</v>
      </c>
      <c r="E2">
        <v>4.8739999999999997</v>
      </c>
    </row>
    <row r="3" spans="1:8" x14ac:dyDescent="0.2">
      <c r="A3" s="4">
        <v>7.8125</v>
      </c>
      <c r="B3" s="12">
        <v>16.446999999999999</v>
      </c>
      <c r="C3" s="21">
        <v>24.198</v>
      </c>
      <c r="D3" s="29">
        <v>18.84</v>
      </c>
    </row>
    <row r="4" spans="1:8" x14ac:dyDescent="0.2">
      <c r="A4" s="4">
        <v>15.625</v>
      </c>
      <c r="B4" s="12"/>
      <c r="C4" s="21"/>
      <c r="D4" s="29">
        <v>16.262</v>
      </c>
      <c r="E4">
        <v>16.262</v>
      </c>
    </row>
    <row r="5" spans="1:8" x14ac:dyDescent="0.2">
      <c r="A5" s="4">
        <v>31.25</v>
      </c>
      <c r="B5" s="12">
        <v>72.200999999999993</v>
      </c>
      <c r="C5" s="21">
        <v>76.650999999999996</v>
      </c>
      <c r="D5" s="29">
        <v>70.47</v>
      </c>
      <c r="E5">
        <v>70.47</v>
      </c>
    </row>
    <row r="6" spans="1:8" x14ac:dyDescent="0.2">
      <c r="A6" s="4">
        <v>62.5</v>
      </c>
      <c r="B6" s="12">
        <v>175.37</v>
      </c>
      <c r="C6" s="21">
        <v>249.63200000000001</v>
      </c>
      <c r="D6" s="29"/>
    </row>
    <row r="7" spans="1:8" x14ac:dyDescent="0.2">
      <c r="A7" s="4">
        <v>125</v>
      </c>
      <c r="B7" s="12">
        <v>323.92200000000003</v>
      </c>
      <c r="C7" s="21">
        <v>468.69200000000001</v>
      </c>
      <c r="D7" s="29">
        <v>341.21800000000002</v>
      </c>
      <c r="E7">
        <v>341.21800000000002</v>
      </c>
    </row>
    <row r="8" spans="1:8" x14ac:dyDescent="0.2">
      <c r="A8" s="4">
        <v>250</v>
      </c>
      <c r="B8" s="12">
        <v>420.39499999999998</v>
      </c>
      <c r="C8" s="21">
        <v>1092.288</v>
      </c>
      <c r="D8" s="29">
        <v>273.74299999999999</v>
      </c>
    </row>
    <row r="9" spans="1:8" x14ac:dyDescent="0.2">
      <c r="A9" s="4">
        <v>500</v>
      </c>
      <c r="B9" s="12">
        <v>699.37800000000004</v>
      </c>
      <c r="C9" s="21">
        <v>1791.644</v>
      </c>
      <c r="D9" s="29">
        <v>1266.0150000000001</v>
      </c>
      <c r="E9">
        <v>1266.0150000000001</v>
      </c>
    </row>
    <row r="10" spans="1:8" x14ac:dyDescent="0.2">
      <c r="A10" s="4">
        <v>1000</v>
      </c>
      <c r="B10" s="12">
        <v>1539.3040000000001</v>
      </c>
      <c r="C10" s="21">
        <v>3430.8870000000002</v>
      </c>
      <c r="D10" s="29">
        <v>1584.068</v>
      </c>
    </row>
    <row r="12" spans="1:8" x14ac:dyDescent="0.2">
      <c r="A12" s="51" t="s">
        <v>259</v>
      </c>
      <c r="B12" s="47"/>
      <c r="C12" s="47"/>
      <c r="D12" s="47"/>
      <c r="E12" s="47"/>
      <c r="F12" s="47"/>
      <c r="G12" s="47"/>
      <c r="H12" s="47"/>
    </row>
    <row r="16" spans="1:8" x14ac:dyDescent="0.2">
      <c r="A16" s="41"/>
      <c r="B16" s="41" t="s">
        <v>112</v>
      </c>
      <c r="C16" s="41" t="s">
        <v>115</v>
      </c>
    </row>
    <row r="17" spans="1:3" x14ac:dyDescent="0.2">
      <c r="A17" s="41" t="s">
        <v>41</v>
      </c>
      <c r="B17" s="41" t="s">
        <v>42</v>
      </c>
      <c r="C17" s="41" t="s">
        <v>42</v>
      </c>
    </row>
    <row r="18" spans="1:3" x14ac:dyDescent="0.2">
      <c r="A18" s="41" t="s">
        <v>43</v>
      </c>
      <c r="B18" s="41">
        <v>77.225999999999999</v>
      </c>
      <c r="C18" s="41">
        <f>(B18+2.8862)/2.6493</f>
        <v>30.239006530026799</v>
      </c>
    </row>
    <row r="19" spans="1:3" x14ac:dyDescent="0.2">
      <c r="A19" s="41" t="s">
        <v>44</v>
      </c>
      <c r="B19" s="41" t="s">
        <v>42</v>
      </c>
      <c r="C19" s="41" t="s">
        <v>42</v>
      </c>
    </row>
    <row r="20" spans="1:3" x14ac:dyDescent="0.2">
      <c r="A20" s="41" t="s">
        <v>45</v>
      </c>
      <c r="B20" s="41" t="s">
        <v>42</v>
      </c>
      <c r="C20" s="41" t="s">
        <v>42</v>
      </c>
    </row>
    <row r="21" spans="1:3" x14ac:dyDescent="0.2">
      <c r="A21" s="41" t="s">
        <v>46</v>
      </c>
      <c r="B21" s="41">
        <v>202.083</v>
      </c>
      <c r="C21" s="41">
        <f>(B21+2.8862)/2.6493</f>
        <v>77.367304571018749</v>
      </c>
    </row>
    <row r="22" spans="1:3" x14ac:dyDescent="0.2">
      <c r="A22" s="41" t="s">
        <v>47</v>
      </c>
      <c r="B22" s="41" t="s">
        <v>42</v>
      </c>
      <c r="C22" s="41" t="s">
        <v>42</v>
      </c>
    </row>
    <row r="23" spans="1:3" x14ac:dyDescent="0.2">
      <c r="A23" s="41" t="s">
        <v>48</v>
      </c>
      <c r="B23" s="41">
        <v>11.226000000000001</v>
      </c>
      <c r="C23" s="41">
        <f>(B23+2.8862)/2.6493</f>
        <v>5.3267655607141506</v>
      </c>
    </row>
    <row r="24" spans="1:3" x14ac:dyDescent="0.2">
      <c r="A24" s="41" t="s">
        <v>49</v>
      </c>
      <c r="B24" s="41" t="s">
        <v>42</v>
      </c>
      <c r="C24" s="41" t="s">
        <v>42</v>
      </c>
    </row>
    <row r="25" spans="1:3" x14ac:dyDescent="0.2">
      <c r="A25" s="41" t="s">
        <v>50</v>
      </c>
      <c r="B25" s="41">
        <v>66.653000000000006</v>
      </c>
      <c r="C25" s="41">
        <f>(B25+2.8862)/2.6493</f>
        <v>26.248141018382213</v>
      </c>
    </row>
    <row r="26" spans="1:3" x14ac:dyDescent="0.2">
      <c r="A26" s="41" t="s">
        <v>51</v>
      </c>
      <c r="B26" s="41" t="s">
        <v>42</v>
      </c>
      <c r="C26" s="41" t="s">
        <v>42</v>
      </c>
    </row>
    <row r="27" spans="1:3" x14ac:dyDescent="0.2">
      <c r="A27" s="41" t="s">
        <v>96</v>
      </c>
      <c r="B27" s="41">
        <v>37.438000000000002</v>
      </c>
      <c r="C27" s="41">
        <f>(B27+2.8862)/2.6493</f>
        <v>15.22069980749632</v>
      </c>
    </row>
    <row r="28" spans="1:3" x14ac:dyDescent="0.2">
      <c r="A28" s="41" t="s">
        <v>97</v>
      </c>
      <c r="B28" s="41">
        <v>27.684999999999999</v>
      </c>
      <c r="C28" s="41">
        <f>(B28+2.8862)/2.6493</f>
        <v>11.539350016985617</v>
      </c>
    </row>
    <row r="29" spans="1:3" x14ac:dyDescent="0.2">
      <c r="A29" s="41" t="s">
        <v>98</v>
      </c>
      <c r="B29" s="41">
        <v>147.232</v>
      </c>
      <c r="C29" s="41">
        <f>(B29+2.8862)/2.6493</f>
        <v>56.663345034537421</v>
      </c>
    </row>
    <row r="30" spans="1:3" x14ac:dyDescent="0.2">
      <c r="A30" s="41" t="s">
        <v>99</v>
      </c>
      <c r="B30" s="41">
        <v>179.13200000000001</v>
      </c>
      <c r="C30" s="41">
        <f>(B30+2.8862)/2.6493</f>
        <v>68.704261503038538</v>
      </c>
    </row>
    <row r="31" spans="1:3" x14ac:dyDescent="0.2">
      <c r="A31" s="41" t="s">
        <v>100</v>
      </c>
      <c r="B31" s="41">
        <v>46.709000000000003</v>
      </c>
      <c r="C31" s="41">
        <f>(B31+2.8862)/2.6493</f>
        <v>18.720114747291738</v>
      </c>
    </row>
    <row r="32" spans="1:3" x14ac:dyDescent="0.2">
      <c r="A32" s="41" t="s">
        <v>101</v>
      </c>
      <c r="B32" s="41" t="s">
        <v>42</v>
      </c>
      <c r="C32" s="41" t="s">
        <v>42</v>
      </c>
    </row>
    <row r="33" spans="1:3" x14ac:dyDescent="0.2">
      <c r="A33" s="41" t="s">
        <v>102</v>
      </c>
      <c r="B33" s="41" t="s">
        <v>42</v>
      </c>
      <c r="C33" s="41" t="s">
        <v>42</v>
      </c>
    </row>
    <row r="34" spans="1:3" x14ac:dyDescent="0.2">
      <c r="A34" s="41" t="s">
        <v>103</v>
      </c>
      <c r="B34" s="41">
        <v>54.465000000000003</v>
      </c>
      <c r="C34" s="41">
        <f>(B34+2.8862)/2.6493</f>
        <v>21.64768051938248</v>
      </c>
    </row>
    <row r="35" spans="1:3" x14ac:dyDescent="0.2">
      <c r="A35" s="41" t="s">
        <v>104</v>
      </c>
      <c r="B35" s="41" t="s">
        <v>42</v>
      </c>
      <c r="C35" s="41" t="s">
        <v>42</v>
      </c>
    </row>
    <row r="36" spans="1:3" x14ac:dyDescent="0.2">
      <c r="A36" s="41" t="s">
        <v>105</v>
      </c>
      <c r="B36" s="41" t="s">
        <v>42</v>
      </c>
      <c r="C36" s="41" t="s">
        <v>42</v>
      </c>
    </row>
    <row r="37" spans="1:3" x14ac:dyDescent="0.2">
      <c r="A37" s="41"/>
      <c r="B37" s="41"/>
    </row>
    <row r="38" spans="1:3" x14ac:dyDescent="0.2">
      <c r="A38" s="41" t="s">
        <v>52</v>
      </c>
      <c r="B38" s="41" t="s">
        <v>42</v>
      </c>
      <c r="C38" s="41" t="s">
        <v>42</v>
      </c>
    </row>
    <row r="39" spans="1:3" x14ac:dyDescent="0.2">
      <c r="A39" s="41" t="s">
        <v>53</v>
      </c>
      <c r="B39" s="41" t="s">
        <v>42</v>
      </c>
      <c r="C39" s="41" t="s">
        <v>42</v>
      </c>
    </row>
    <row r="40" spans="1:3" x14ac:dyDescent="0.2">
      <c r="A40" s="41" t="s">
        <v>54</v>
      </c>
      <c r="B40" s="41" t="s">
        <v>42</v>
      </c>
      <c r="C40" s="41" t="s">
        <v>42</v>
      </c>
    </row>
    <row r="41" spans="1:3" x14ac:dyDescent="0.2">
      <c r="A41" s="41" t="s">
        <v>55</v>
      </c>
      <c r="B41" s="41">
        <v>158.59299999999999</v>
      </c>
      <c r="C41">
        <f>(B41+15.211)/3.9007</f>
        <v>44.557130771400004</v>
      </c>
    </row>
    <row r="42" spans="1:3" x14ac:dyDescent="0.2">
      <c r="A42" s="41" t="s">
        <v>56</v>
      </c>
      <c r="B42" s="41" t="s">
        <v>42</v>
      </c>
      <c r="C42" s="41" t="s">
        <v>42</v>
      </c>
    </row>
    <row r="43" spans="1:3" x14ac:dyDescent="0.2">
      <c r="A43" s="41" t="s">
        <v>57</v>
      </c>
      <c r="B43" s="41">
        <v>39.365000000000002</v>
      </c>
      <c r="C43" s="41">
        <f t="shared" ref="C43:C61" si="0">(B43+15.211)/3.9007</f>
        <v>13.991334888609737</v>
      </c>
    </row>
    <row r="44" spans="1:3" x14ac:dyDescent="0.2">
      <c r="A44" s="41" t="s">
        <v>58</v>
      </c>
      <c r="B44" s="41" t="s">
        <v>42</v>
      </c>
      <c r="C44" s="41" t="s">
        <v>42</v>
      </c>
    </row>
    <row r="45" spans="1:3" x14ac:dyDescent="0.2">
      <c r="A45" s="41" t="s">
        <v>59</v>
      </c>
      <c r="B45" s="41">
        <v>152.636</v>
      </c>
      <c r="C45" s="41">
        <f t="shared" si="0"/>
        <v>43.029968979926679</v>
      </c>
    </row>
    <row r="46" spans="1:3" x14ac:dyDescent="0.2">
      <c r="A46" s="41" t="s">
        <v>60</v>
      </c>
      <c r="B46" s="41">
        <v>80.616</v>
      </c>
      <c r="C46" s="41">
        <f t="shared" si="0"/>
        <v>24.566616248365676</v>
      </c>
    </row>
    <row r="47" spans="1:3" x14ac:dyDescent="0.2">
      <c r="A47" s="41" t="s">
        <v>61</v>
      </c>
      <c r="B47" s="41" t="s">
        <v>42</v>
      </c>
      <c r="C47" s="41" t="s">
        <v>42</v>
      </c>
    </row>
    <row r="48" spans="1:3" x14ac:dyDescent="0.2">
      <c r="A48" s="41" t="s">
        <v>62</v>
      </c>
      <c r="B48" s="41" t="s">
        <v>42</v>
      </c>
      <c r="C48" s="41" t="s">
        <v>42</v>
      </c>
    </row>
    <row r="49" spans="1:3" x14ac:dyDescent="0.2">
      <c r="A49" s="41" t="s">
        <v>63</v>
      </c>
      <c r="B49" s="41">
        <v>238.89500000000001</v>
      </c>
      <c r="C49" s="41">
        <f t="shared" si="0"/>
        <v>65.143692157817839</v>
      </c>
    </row>
    <row r="50" spans="1:3" x14ac:dyDescent="0.2">
      <c r="A50" s="41" t="s">
        <v>64</v>
      </c>
      <c r="B50" s="41" t="s">
        <v>42</v>
      </c>
      <c r="C50" s="41" t="s">
        <v>42</v>
      </c>
    </row>
    <row r="51" spans="1:3" x14ac:dyDescent="0.2">
      <c r="A51" s="41" t="s">
        <v>65</v>
      </c>
      <c r="B51" s="41" t="s">
        <v>42</v>
      </c>
      <c r="C51" s="41" t="s">
        <v>42</v>
      </c>
    </row>
    <row r="52" spans="1:3" x14ac:dyDescent="0.2">
      <c r="A52" s="41" t="s">
        <v>66</v>
      </c>
      <c r="B52" s="41">
        <v>72.658000000000001</v>
      </c>
      <c r="C52" s="41">
        <f t="shared" si="0"/>
        <v>22.526469608019074</v>
      </c>
    </row>
    <row r="53" spans="1:3" x14ac:dyDescent="0.2">
      <c r="A53" s="41" t="s">
        <v>67</v>
      </c>
      <c r="B53" s="41" t="s">
        <v>42</v>
      </c>
      <c r="C53" s="41" t="s">
        <v>42</v>
      </c>
    </row>
    <row r="54" spans="1:3" x14ac:dyDescent="0.2">
      <c r="A54" s="41" t="s">
        <v>68</v>
      </c>
      <c r="B54" s="41">
        <v>14.785</v>
      </c>
      <c r="C54" s="41">
        <f t="shared" si="0"/>
        <v>7.6899018124951937</v>
      </c>
    </row>
    <row r="55" spans="1:3" x14ac:dyDescent="0.2">
      <c r="A55" s="41" t="s">
        <v>69</v>
      </c>
      <c r="B55" s="41">
        <v>41.774000000000001</v>
      </c>
      <c r="C55" s="41">
        <f t="shared" si="0"/>
        <v>14.608916348347732</v>
      </c>
    </row>
    <row r="56" spans="1:3" x14ac:dyDescent="0.2">
      <c r="A56" s="41" t="s">
        <v>70</v>
      </c>
      <c r="B56" s="41" t="s">
        <v>42</v>
      </c>
      <c r="C56" s="41" t="s">
        <v>42</v>
      </c>
    </row>
    <row r="57" spans="1:3" x14ac:dyDescent="0.2">
      <c r="A57" s="41" t="s">
        <v>71</v>
      </c>
      <c r="B57" s="41">
        <v>30.937000000000001</v>
      </c>
      <c r="C57" s="41">
        <f t="shared" si="0"/>
        <v>11.830697054374857</v>
      </c>
    </row>
    <row r="58" spans="1:3" x14ac:dyDescent="0.2">
      <c r="A58" s="41" t="s">
        <v>106</v>
      </c>
      <c r="B58" s="41">
        <v>188.40100000000001</v>
      </c>
      <c r="C58" s="41">
        <f t="shared" si="0"/>
        <v>52.19883610633989</v>
      </c>
    </row>
    <row r="59" spans="1:3" x14ac:dyDescent="0.2">
      <c r="A59" s="41" t="s">
        <v>107</v>
      </c>
      <c r="B59" s="41">
        <v>281.036</v>
      </c>
      <c r="C59" s="41">
        <f t="shared" si="0"/>
        <v>75.947137693234552</v>
      </c>
    </row>
    <row r="60" spans="1:3" x14ac:dyDescent="0.2">
      <c r="A60" s="41" t="s">
        <v>108</v>
      </c>
      <c r="B60" s="41">
        <v>81.486999999999995</v>
      </c>
      <c r="C60" s="41">
        <f t="shared" si="0"/>
        <v>24.789909503422461</v>
      </c>
    </row>
    <row r="61" spans="1:3" x14ac:dyDescent="0.2">
      <c r="A61" s="41" t="s">
        <v>109</v>
      </c>
      <c r="B61" s="41">
        <v>158.65299999999999</v>
      </c>
      <c r="C61" s="41">
        <f t="shared" si="0"/>
        <v>44.572512625938934</v>
      </c>
    </row>
    <row r="62" spans="1:3" x14ac:dyDescent="0.2">
      <c r="A62" s="41"/>
    </row>
    <row r="63" spans="1:3" x14ac:dyDescent="0.2">
      <c r="A63" s="41" t="s">
        <v>72</v>
      </c>
      <c r="B63" s="41" t="s">
        <v>42</v>
      </c>
      <c r="C63" t="s">
        <v>42</v>
      </c>
    </row>
    <row r="64" spans="1:3" x14ac:dyDescent="0.2">
      <c r="A64" s="41" t="s">
        <v>73</v>
      </c>
      <c r="B64" s="41" t="s">
        <v>42</v>
      </c>
      <c r="C64" t="s">
        <v>42</v>
      </c>
    </row>
    <row r="65" spans="1:3" x14ac:dyDescent="0.2">
      <c r="A65" s="41" t="s">
        <v>74</v>
      </c>
      <c r="B65" s="41" t="s">
        <v>42</v>
      </c>
      <c r="C65" t="s">
        <v>42</v>
      </c>
    </row>
    <row r="66" spans="1:3" x14ac:dyDescent="0.2">
      <c r="A66" s="41" t="s">
        <v>75</v>
      </c>
      <c r="B66" s="41">
        <v>51.011000000000003</v>
      </c>
      <c r="C66">
        <f>(B66+13.145)/2.8181</f>
        <v>22.765693197544447</v>
      </c>
    </row>
    <row r="67" spans="1:3" x14ac:dyDescent="0.2">
      <c r="A67" s="41" t="s">
        <v>76</v>
      </c>
      <c r="B67" s="41" t="s">
        <v>42</v>
      </c>
      <c r="C67" s="41" t="s">
        <v>42</v>
      </c>
    </row>
    <row r="68" spans="1:3" x14ac:dyDescent="0.2">
      <c r="A68" s="41" t="s">
        <v>77</v>
      </c>
      <c r="B68" s="41" t="s">
        <v>42</v>
      </c>
      <c r="C68" s="41" t="s">
        <v>42</v>
      </c>
    </row>
    <row r="69" spans="1:3" x14ac:dyDescent="0.2">
      <c r="A69" s="41" t="s">
        <v>78</v>
      </c>
      <c r="B69" s="41">
        <v>39.411999999999999</v>
      </c>
      <c r="C69" s="41">
        <f t="shared" ref="C69:C85" si="1">(B69+13.145)/2.8181</f>
        <v>18.649799510308366</v>
      </c>
    </row>
    <row r="70" spans="1:3" x14ac:dyDescent="0.2">
      <c r="A70" s="41" t="s">
        <v>79</v>
      </c>
      <c r="B70" s="41">
        <v>225.369</v>
      </c>
      <c r="C70" s="41">
        <f t="shared" si="1"/>
        <v>84.636457187466746</v>
      </c>
    </row>
    <row r="71" spans="1:3" x14ac:dyDescent="0.2">
      <c r="A71" s="41" t="s">
        <v>80</v>
      </c>
      <c r="B71" s="41" t="s">
        <v>42</v>
      </c>
      <c r="C71" s="41" t="s">
        <v>42</v>
      </c>
    </row>
    <row r="72" spans="1:3" x14ac:dyDescent="0.2">
      <c r="A72" s="41" t="s">
        <v>81</v>
      </c>
      <c r="B72" s="41">
        <v>114.536</v>
      </c>
      <c r="C72" s="41">
        <f t="shared" si="1"/>
        <v>45.307476668677481</v>
      </c>
    </row>
    <row r="73" spans="1:3" x14ac:dyDescent="0.2">
      <c r="A73" s="41" t="s">
        <v>82</v>
      </c>
      <c r="B73" s="41" t="s">
        <v>42</v>
      </c>
      <c r="C73" s="41" t="s">
        <v>42</v>
      </c>
    </row>
    <row r="74" spans="1:3" x14ac:dyDescent="0.2">
      <c r="A74" s="41" t="s">
        <v>83</v>
      </c>
      <c r="B74" s="41" t="s">
        <v>42</v>
      </c>
      <c r="C74" s="41" t="s">
        <v>42</v>
      </c>
    </row>
    <row r="75" spans="1:3" x14ac:dyDescent="0.2">
      <c r="A75" s="41" t="s">
        <v>84</v>
      </c>
      <c r="B75" s="41">
        <v>189.77</v>
      </c>
      <c r="C75" s="41">
        <f t="shared" si="1"/>
        <v>72.004187218338615</v>
      </c>
    </row>
    <row r="76" spans="1:3" x14ac:dyDescent="0.2">
      <c r="A76" s="41" t="s">
        <v>85</v>
      </c>
      <c r="B76" s="41">
        <v>247.04400000000001</v>
      </c>
      <c r="C76" s="41">
        <f t="shared" si="1"/>
        <v>92.327809517050511</v>
      </c>
    </row>
    <row r="77" spans="1:3" x14ac:dyDescent="0.2">
      <c r="A77" s="41" t="s">
        <v>86</v>
      </c>
      <c r="B77" s="41" t="s">
        <v>42</v>
      </c>
      <c r="C77" s="41" t="s">
        <v>42</v>
      </c>
    </row>
    <row r="78" spans="1:3" x14ac:dyDescent="0.2">
      <c r="A78" s="41" t="s">
        <v>87</v>
      </c>
      <c r="B78" s="41">
        <v>132.06200000000001</v>
      </c>
      <c r="C78" s="41">
        <f t="shared" si="1"/>
        <v>51.52656044852916</v>
      </c>
    </row>
    <row r="79" spans="1:3" x14ac:dyDescent="0.2">
      <c r="A79" s="41" t="s">
        <v>88</v>
      </c>
      <c r="B79" s="41">
        <v>199.45</v>
      </c>
      <c r="C79" s="41">
        <f t="shared" si="1"/>
        <v>75.439125652035059</v>
      </c>
    </row>
    <row r="80" spans="1:3" x14ac:dyDescent="0.2">
      <c r="A80" s="41" t="s">
        <v>89</v>
      </c>
      <c r="B80" s="41">
        <v>181.37899999999999</v>
      </c>
      <c r="C80" s="41">
        <f t="shared" si="1"/>
        <v>69.026649160782085</v>
      </c>
    </row>
    <row r="81" spans="1:6" x14ac:dyDescent="0.2">
      <c r="A81" s="51" t="s">
        <v>90</v>
      </c>
      <c r="B81" s="51">
        <v>1017.371</v>
      </c>
      <c r="C81" s="51">
        <f>(B81+5.6028)/2.5553</f>
        <v>400.33412906508045</v>
      </c>
    </row>
    <row r="82" spans="1:6" x14ac:dyDescent="0.2">
      <c r="A82" s="41" t="s">
        <v>91</v>
      </c>
      <c r="B82" s="41" t="s">
        <v>42</v>
      </c>
      <c r="C82" s="41" t="s">
        <v>42</v>
      </c>
    </row>
    <row r="83" spans="1:6" x14ac:dyDescent="0.2">
      <c r="A83" s="41" t="s">
        <v>92</v>
      </c>
      <c r="B83" s="41" t="s">
        <v>42</v>
      </c>
      <c r="C83" s="41" t="s">
        <v>42</v>
      </c>
    </row>
    <row r="84" spans="1:6" x14ac:dyDescent="0.2">
      <c r="A84" s="51" t="s">
        <v>93</v>
      </c>
      <c r="B84" s="51">
        <v>681.20799999999997</v>
      </c>
      <c r="C84" s="51">
        <f>(B84+5.6028)/2.5553</f>
        <v>268.77893006691971</v>
      </c>
    </row>
    <row r="85" spans="1:6" x14ac:dyDescent="0.2">
      <c r="A85" s="41" t="s">
        <v>94</v>
      </c>
      <c r="B85" s="41">
        <v>55.887</v>
      </c>
      <c r="C85" s="41">
        <f t="shared" si="1"/>
        <v>24.495936978815514</v>
      </c>
    </row>
    <row r="88" spans="1:6" x14ac:dyDescent="0.2">
      <c r="A88" s="39"/>
      <c r="B88" s="39"/>
      <c r="C88" s="39"/>
      <c r="D88" s="39"/>
      <c r="E88" s="39"/>
      <c r="F88" s="39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workbookViewId="0"/>
  </sheetViews>
  <sheetFormatPr baseColWidth="10" defaultColWidth="8.83203125" defaultRowHeight="15" x14ac:dyDescent="0.2"/>
  <cols>
    <col min="1" max="1" width="12.5" bestFit="1" customWidth="1"/>
    <col min="2" max="4" width="14.5" bestFit="1" customWidth="1"/>
  </cols>
  <sheetData>
    <row r="1" spans="1:5" x14ac:dyDescent="0.2">
      <c r="A1" s="3" t="s">
        <v>0</v>
      </c>
      <c r="B1" s="13" t="s">
        <v>23</v>
      </c>
      <c r="C1" s="38" t="s">
        <v>24</v>
      </c>
      <c r="D1" s="31" t="s">
        <v>25</v>
      </c>
    </row>
    <row r="2" spans="1:5" x14ac:dyDescent="0.2">
      <c r="A2" s="4">
        <v>1.953125</v>
      </c>
      <c r="B2" s="13">
        <v>263.048</v>
      </c>
      <c r="C2" s="38">
        <v>123.16500000000001</v>
      </c>
      <c r="D2" s="30">
        <v>184.17400000000001</v>
      </c>
    </row>
    <row r="3" spans="1:5" x14ac:dyDescent="0.2">
      <c r="A3" s="4">
        <v>3.90625</v>
      </c>
      <c r="B3" s="13">
        <v>413.61</v>
      </c>
      <c r="C3" s="38">
        <v>264.815</v>
      </c>
      <c r="D3" s="30">
        <v>428.37200000000001</v>
      </c>
    </row>
    <row r="4" spans="1:5" x14ac:dyDescent="0.2">
      <c r="A4" s="4">
        <v>7.8125</v>
      </c>
      <c r="B4" s="13">
        <v>977.77499999999998</v>
      </c>
      <c r="C4" s="38">
        <v>970.16700000000003</v>
      </c>
      <c r="D4" s="30">
        <v>545.98500000000001</v>
      </c>
    </row>
    <row r="5" spans="1:5" x14ac:dyDescent="0.2">
      <c r="A5" s="4">
        <v>15.625</v>
      </c>
      <c r="B5" s="13">
        <v>1546.17</v>
      </c>
      <c r="C5" s="38">
        <v>2265.8420000000001</v>
      </c>
      <c r="D5" s="30">
        <v>1668.55</v>
      </c>
    </row>
    <row r="6" spans="1:5" x14ac:dyDescent="0.2">
      <c r="A6" s="4">
        <v>31.25</v>
      </c>
      <c r="B6" s="13">
        <v>3033.9520000000002</v>
      </c>
      <c r="C6" s="38"/>
      <c r="D6" s="30">
        <v>2718.9140000000002</v>
      </c>
    </row>
    <row r="7" spans="1:5" x14ac:dyDescent="0.2">
      <c r="A7" s="4">
        <v>62.5</v>
      </c>
      <c r="B7" s="13"/>
      <c r="C7" s="38">
        <v>7693.1779999999999</v>
      </c>
      <c r="D7" s="30">
        <v>4825.942</v>
      </c>
    </row>
    <row r="8" spans="1:5" x14ac:dyDescent="0.2">
      <c r="A8" s="4">
        <v>125</v>
      </c>
      <c r="B8" s="13">
        <v>10687.903</v>
      </c>
      <c r="C8" s="38">
        <v>14955.214</v>
      </c>
      <c r="D8" s="30">
        <v>9598.3320000000003</v>
      </c>
    </row>
    <row r="9" spans="1:5" x14ac:dyDescent="0.2">
      <c r="A9" s="4">
        <v>250</v>
      </c>
      <c r="B9" s="13">
        <v>25149.697</v>
      </c>
      <c r="C9" s="38">
        <v>26295.687999999998</v>
      </c>
      <c r="D9" s="30">
        <v>22250.532999999999</v>
      </c>
    </row>
    <row r="10" spans="1:5" x14ac:dyDescent="0.2">
      <c r="A10" s="4">
        <v>500</v>
      </c>
      <c r="B10" s="13">
        <v>45593.508000000002</v>
      </c>
      <c r="C10" s="38">
        <v>48821.98</v>
      </c>
      <c r="D10" s="30">
        <v>34290.012000000002</v>
      </c>
    </row>
    <row r="11" spans="1:5" x14ac:dyDescent="0.2">
      <c r="A11" s="4">
        <v>1000</v>
      </c>
      <c r="B11" s="13">
        <v>79417.562999999995</v>
      </c>
      <c r="C11" s="38">
        <v>80943.702999999994</v>
      </c>
      <c r="D11" s="30">
        <v>58570.828000000001</v>
      </c>
    </row>
    <row r="13" spans="1:5" x14ac:dyDescent="0.2">
      <c r="A13" s="51" t="s">
        <v>249</v>
      </c>
      <c r="B13" s="51"/>
      <c r="C13" s="47"/>
      <c r="D13" s="47"/>
      <c r="E13" s="47"/>
    </row>
    <row r="14" spans="1:5" x14ac:dyDescent="0.2">
      <c r="A14" s="51" t="s">
        <v>250</v>
      </c>
      <c r="B14" s="51"/>
      <c r="C14" s="47"/>
      <c r="D14" s="47"/>
      <c r="E14" s="47"/>
    </row>
    <row r="16" spans="1:5" x14ac:dyDescent="0.2">
      <c r="A16" s="41"/>
      <c r="B16" s="41" t="s">
        <v>111</v>
      </c>
      <c r="C16" s="41" t="s">
        <v>114</v>
      </c>
    </row>
    <row r="17" spans="1:3" x14ac:dyDescent="0.2">
      <c r="A17" s="41" t="s">
        <v>41</v>
      </c>
      <c r="B17" s="41">
        <v>6459.1220000000003</v>
      </c>
      <c r="C17" s="41">
        <f>(B17-218.26)/84.145</f>
        <v>74.167948184681208</v>
      </c>
    </row>
    <row r="18" spans="1:3" x14ac:dyDescent="0.2">
      <c r="A18" s="41" t="s">
        <v>43</v>
      </c>
      <c r="B18" s="41">
        <v>6478.8789999999999</v>
      </c>
      <c r="C18" s="41">
        <f>(B18-218.26)/84.145</f>
        <v>74.40274526115634</v>
      </c>
    </row>
    <row r="19" spans="1:3" x14ac:dyDescent="0.2">
      <c r="A19" s="41" t="s">
        <v>44</v>
      </c>
      <c r="B19" s="41" t="s">
        <v>42</v>
      </c>
      <c r="C19" s="41" t="s">
        <v>42</v>
      </c>
    </row>
    <row r="20" spans="1:3" x14ac:dyDescent="0.2">
      <c r="A20" s="41" t="s">
        <v>45</v>
      </c>
      <c r="B20" s="41">
        <v>8965.4140000000007</v>
      </c>
      <c r="C20" s="41">
        <f>(B20-218.26)/84.145</f>
        <v>103.95334244458971</v>
      </c>
    </row>
    <row r="21" spans="1:3" x14ac:dyDescent="0.2">
      <c r="A21" s="41" t="s">
        <v>46</v>
      </c>
      <c r="B21" s="41">
        <v>9795.152</v>
      </c>
      <c r="C21" s="41">
        <f>(B21-218.26)/84.145</f>
        <v>113.81415413868918</v>
      </c>
    </row>
    <row r="22" spans="1:3" x14ac:dyDescent="0.2">
      <c r="A22" s="41" t="s">
        <v>47</v>
      </c>
      <c r="B22" s="41" t="s">
        <v>42</v>
      </c>
      <c r="C22" s="41" t="s">
        <v>42</v>
      </c>
    </row>
    <row r="23" spans="1:3" x14ac:dyDescent="0.2">
      <c r="A23" s="41" t="s">
        <v>48</v>
      </c>
      <c r="B23" s="41">
        <v>894.01199999999994</v>
      </c>
      <c r="C23" s="41">
        <f>(B23-218.26)/84.145</f>
        <v>8.0308039693386419</v>
      </c>
    </row>
    <row r="24" spans="1:3" x14ac:dyDescent="0.2">
      <c r="A24" s="41" t="s">
        <v>49</v>
      </c>
      <c r="B24" s="41">
        <v>270.11700000000002</v>
      </c>
      <c r="C24" s="41">
        <f>(B24-218.26)/84.145</f>
        <v>0.61628141897914346</v>
      </c>
    </row>
    <row r="25" spans="1:3" x14ac:dyDescent="0.2">
      <c r="A25" s="41" t="s">
        <v>50</v>
      </c>
      <c r="B25" s="41">
        <v>4209.4350000000004</v>
      </c>
      <c r="C25" s="41">
        <f>(B25-218.26)/84.145</f>
        <v>47.432111236555947</v>
      </c>
    </row>
    <row r="26" spans="1:3" x14ac:dyDescent="0.2">
      <c r="A26" s="41" t="s">
        <v>51</v>
      </c>
      <c r="B26" s="41" t="s">
        <v>42</v>
      </c>
      <c r="C26" s="41" t="s">
        <v>42</v>
      </c>
    </row>
    <row r="27" spans="1:3" x14ac:dyDescent="0.2">
      <c r="A27" s="41" t="s">
        <v>96</v>
      </c>
      <c r="B27" s="41">
        <v>3177.4949999999999</v>
      </c>
      <c r="C27" s="41">
        <f t="shared" ref="C27:C36" si="0">(B27-218.26)/84.145</f>
        <v>35.168280943609247</v>
      </c>
    </row>
    <row r="28" spans="1:3" x14ac:dyDescent="0.2">
      <c r="A28" s="41" t="s">
        <v>97</v>
      </c>
      <c r="B28" s="41">
        <v>643.01199999999994</v>
      </c>
      <c r="C28" s="41">
        <f t="shared" si="0"/>
        <v>5.0478578644007364</v>
      </c>
    </row>
    <row r="29" spans="1:3" x14ac:dyDescent="0.2">
      <c r="A29" s="41" t="s">
        <v>98</v>
      </c>
      <c r="B29" s="41">
        <v>12453.989</v>
      </c>
      <c r="C29" s="41">
        <f t="shared" si="0"/>
        <v>145.41243092281181</v>
      </c>
    </row>
    <row r="30" spans="1:3" x14ac:dyDescent="0.2">
      <c r="A30" s="41" t="s">
        <v>99</v>
      </c>
      <c r="B30" s="41">
        <v>8411.7900000000009</v>
      </c>
      <c r="C30" s="41">
        <f t="shared" si="0"/>
        <v>97.373937845385953</v>
      </c>
    </row>
    <row r="31" spans="1:3" x14ac:dyDescent="0.2">
      <c r="A31" s="41" t="s">
        <v>100</v>
      </c>
      <c r="B31" s="41">
        <v>770.78200000000004</v>
      </c>
      <c r="C31" s="41">
        <f t="shared" si="0"/>
        <v>6.566308158535862</v>
      </c>
    </row>
    <row r="32" spans="1:3" x14ac:dyDescent="0.2">
      <c r="A32" s="41" t="s">
        <v>101</v>
      </c>
      <c r="B32" s="41">
        <v>11417.263999999999</v>
      </c>
      <c r="C32" s="41">
        <f t="shared" si="0"/>
        <v>133.0917345059124</v>
      </c>
    </row>
    <row r="33" spans="1:6" x14ac:dyDescent="0.2">
      <c r="A33" s="41" t="s">
        <v>102</v>
      </c>
      <c r="B33" s="41">
        <v>11118.477000000001</v>
      </c>
      <c r="C33" s="41">
        <f t="shared" si="0"/>
        <v>129.5408758690356</v>
      </c>
    </row>
    <row r="34" spans="1:6" x14ac:dyDescent="0.2">
      <c r="A34" s="41" t="s">
        <v>103</v>
      </c>
      <c r="B34" s="41">
        <v>2035.4449999999999</v>
      </c>
      <c r="C34" s="41">
        <f t="shared" si="0"/>
        <v>21.595876166141778</v>
      </c>
    </row>
    <row r="35" spans="1:6" x14ac:dyDescent="0.2">
      <c r="A35" s="41" t="s">
        <v>104</v>
      </c>
      <c r="B35" s="41">
        <v>600.255</v>
      </c>
      <c r="C35" s="41">
        <f t="shared" si="0"/>
        <v>4.539723097034881</v>
      </c>
    </row>
    <row r="36" spans="1:6" x14ac:dyDescent="0.2">
      <c r="A36" s="41" t="s">
        <v>105</v>
      </c>
      <c r="B36" s="41">
        <v>341.27199999999999</v>
      </c>
      <c r="C36" s="41">
        <f t="shared" si="0"/>
        <v>1.4619050448630342</v>
      </c>
    </row>
    <row r="37" spans="1:6" x14ac:dyDescent="0.2">
      <c r="A37" s="41"/>
      <c r="B37" s="41"/>
    </row>
    <row r="38" spans="1:6" x14ac:dyDescent="0.2">
      <c r="A38" s="41" t="s">
        <v>52</v>
      </c>
      <c r="B38" s="41" t="s">
        <v>42</v>
      </c>
      <c r="C38" s="44" t="s">
        <v>42</v>
      </c>
    </row>
    <row r="39" spans="1:6" x14ac:dyDescent="0.2">
      <c r="A39" s="41" t="s">
        <v>53</v>
      </c>
      <c r="B39" s="41">
        <v>298.49099999999999</v>
      </c>
      <c r="C39" s="44">
        <f>(B39-218.26)/84.145</f>
        <v>0.95348505555885676</v>
      </c>
    </row>
    <row r="40" spans="1:6" x14ac:dyDescent="0.2">
      <c r="A40" s="41" t="s">
        <v>54</v>
      </c>
      <c r="B40" s="41" t="s">
        <v>42</v>
      </c>
      <c r="C40" s="44" t="s">
        <v>42</v>
      </c>
      <c r="F40" s="41"/>
    </row>
    <row r="41" spans="1:6" x14ac:dyDescent="0.2">
      <c r="A41" s="41" t="s">
        <v>55</v>
      </c>
      <c r="B41" s="41">
        <v>10251.833000000001</v>
      </c>
      <c r="C41" s="44">
        <f>(B41-218.26)/84.145</f>
        <v>119.24146413928339</v>
      </c>
      <c r="F41" s="41"/>
    </row>
    <row r="42" spans="1:6" x14ac:dyDescent="0.2">
      <c r="A42" s="41" t="s">
        <v>56</v>
      </c>
      <c r="B42" s="41">
        <v>59.585999999999999</v>
      </c>
      <c r="C42" s="44" t="s">
        <v>95</v>
      </c>
      <c r="F42" s="41"/>
    </row>
    <row r="43" spans="1:6" x14ac:dyDescent="0.2">
      <c r="A43" s="41" t="s">
        <v>57</v>
      </c>
      <c r="B43" s="41">
        <v>664.21600000000001</v>
      </c>
      <c r="C43" s="44">
        <f>(B43-218.26)/84.145</f>
        <v>5.299851446907125</v>
      </c>
      <c r="F43" s="41"/>
    </row>
    <row r="44" spans="1:6" x14ac:dyDescent="0.2">
      <c r="A44" s="41" t="s">
        <v>58</v>
      </c>
      <c r="B44" s="41" t="s">
        <v>42</v>
      </c>
      <c r="C44" s="44" t="s">
        <v>42</v>
      </c>
      <c r="F44" s="41"/>
    </row>
    <row r="45" spans="1:6" x14ac:dyDescent="0.2">
      <c r="A45" s="41" t="s">
        <v>59</v>
      </c>
      <c r="B45" s="41">
        <v>8864.5689999999995</v>
      </c>
      <c r="C45" s="44">
        <f>(B45-218.26)/84.145</f>
        <v>102.75487551250816</v>
      </c>
      <c r="F45" s="41"/>
    </row>
    <row r="46" spans="1:6" x14ac:dyDescent="0.2">
      <c r="A46" s="41" t="s">
        <v>60</v>
      </c>
      <c r="B46" s="41" t="s">
        <v>42</v>
      </c>
      <c r="C46" s="44" t="s">
        <v>42</v>
      </c>
      <c r="F46" s="41"/>
    </row>
    <row r="47" spans="1:6" x14ac:dyDescent="0.2">
      <c r="A47" s="41" t="s">
        <v>61</v>
      </c>
      <c r="B47" s="41" t="s">
        <v>42</v>
      </c>
      <c r="C47" s="44" t="s">
        <v>42</v>
      </c>
      <c r="F47" s="41"/>
    </row>
    <row r="48" spans="1:6" x14ac:dyDescent="0.2">
      <c r="A48" s="41" t="s">
        <v>62</v>
      </c>
      <c r="B48" s="41">
        <v>7822.2380000000003</v>
      </c>
      <c r="C48" s="44">
        <f>(B48-218.26)/84.145</f>
        <v>90.367556004516018</v>
      </c>
      <c r="F48" s="41"/>
    </row>
    <row r="49" spans="1:6" x14ac:dyDescent="0.2">
      <c r="A49" s="41" t="s">
        <v>63</v>
      </c>
      <c r="B49" s="41">
        <v>14878.726000000001</v>
      </c>
      <c r="C49" s="44">
        <f>(B49-218.26)/84.145</f>
        <v>174.22860538356409</v>
      </c>
      <c r="F49" s="41"/>
    </row>
    <row r="50" spans="1:6" x14ac:dyDescent="0.2">
      <c r="A50" s="41" t="s">
        <v>64</v>
      </c>
      <c r="B50" s="41">
        <v>5119.7950000000001</v>
      </c>
      <c r="C50" s="44">
        <f>(B50-218.26)/84.145</f>
        <v>58.251054726959417</v>
      </c>
      <c r="F50" s="41"/>
    </row>
    <row r="51" spans="1:6" x14ac:dyDescent="0.2">
      <c r="A51" s="41" t="s">
        <v>65</v>
      </c>
      <c r="B51" s="41" t="s">
        <v>42</v>
      </c>
      <c r="C51" s="44" t="s">
        <v>42</v>
      </c>
      <c r="F51" s="41"/>
    </row>
    <row r="52" spans="1:6" x14ac:dyDescent="0.2">
      <c r="A52" s="41" t="s">
        <v>66</v>
      </c>
      <c r="B52" s="41">
        <v>7832.116</v>
      </c>
      <c r="C52" s="44">
        <f>(B52-218.26)/84.145</f>
        <v>90.484948600629863</v>
      </c>
      <c r="F52" s="41"/>
    </row>
    <row r="53" spans="1:6" x14ac:dyDescent="0.2">
      <c r="A53" s="41" t="s">
        <v>67</v>
      </c>
      <c r="B53" s="41">
        <v>14819.23</v>
      </c>
      <c r="C53" s="44">
        <f>(B53-218.26)/84.145</f>
        <v>173.52154019846694</v>
      </c>
      <c r="F53" s="41"/>
    </row>
    <row r="54" spans="1:6" x14ac:dyDescent="0.2">
      <c r="A54" s="41" t="s">
        <v>68</v>
      </c>
      <c r="B54" s="41" t="s">
        <v>42</v>
      </c>
      <c r="C54" s="44" t="s">
        <v>42</v>
      </c>
      <c r="F54" s="41"/>
    </row>
    <row r="55" spans="1:6" x14ac:dyDescent="0.2">
      <c r="A55" s="41" t="s">
        <v>69</v>
      </c>
      <c r="B55" s="41">
        <v>3647.0509999999999</v>
      </c>
      <c r="C55" s="44">
        <f>(B55-218.26)/84.145</f>
        <v>40.748600629865116</v>
      </c>
      <c r="F55" s="41"/>
    </row>
    <row r="56" spans="1:6" x14ac:dyDescent="0.2">
      <c r="A56" s="41" t="s">
        <v>70</v>
      </c>
      <c r="B56" s="41" t="s">
        <v>42</v>
      </c>
      <c r="C56" s="44" t="s">
        <v>42</v>
      </c>
      <c r="F56" s="41"/>
    </row>
    <row r="57" spans="1:6" x14ac:dyDescent="0.2">
      <c r="A57" s="41" t="s">
        <v>71</v>
      </c>
      <c r="B57" s="41">
        <v>3181.8240000000001</v>
      </c>
      <c r="C57" s="44">
        <f>(B57-218.26)/84.145</f>
        <v>35.219727850733861</v>
      </c>
      <c r="F57" s="41"/>
    </row>
    <row r="58" spans="1:6" x14ac:dyDescent="0.2">
      <c r="A58" s="51" t="s">
        <v>106</v>
      </c>
      <c r="B58" s="51">
        <v>18834.080000000002</v>
      </c>
      <c r="C58" s="51">
        <f>(B58-170.1)/92.251</f>
        <v>202.31737325340649</v>
      </c>
      <c r="F58" s="39"/>
    </row>
    <row r="59" spans="1:6" x14ac:dyDescent="0.2">
      <c r="A59" s="41" t="s">
        <v>107</v>
      </c>
      <c r="B59" s="41" t="s">
        <v>42</v>
      </c>
      <c r="C59" s="44" t="s">
        <v>42</v>
      </c>
      <c r="F59" s="41"/>
    </row>
    <row r="60" spans="1:6" x14ac:dyDescent="0.2">
      <c r="A60" s="41" t="s">
        <v>108</v>
      </c>
      <c r="B60" s="41">
        <v>6284.6670000000004</v>
      </c>
      <c r="C60" s="44">
        <f>(B60-218.26)/84.145</f>
        <v>72.094681799275065</v>
      </c>
      <c r="F60" s="41"/>
    </row>
    <row r="61" spans="1:6" x14ac:dyDescent="0.2">
      <c r="A61" s="41" t="s">
        <v>109</v>
      </c>
      <c r="B61" s="41">
        <v>3401.6179999999999</v>
      </c>
      <c r="C61" s="44">
        <f>(B61-218.26)/84.145</f>
        <v>37.831814130370198</v>
      </c>
      <c r="F61" s="41"/>
    </row>
    <row r="62" spans="1:6" x14ac:dyDescent="0.2">
      <c r="A62" s="41"/>
    </row>
    <row r="63" spans="1:6" x14ac:dyDescent="0.2">
      <c r="A63" s="41" t="s">
        <v>72</v>
      </c>
      <c r="B63" s="41">
        <v>676.13499999999999</v>
      </c>
      <c r="C63">
        <f>(B63+139.32)/87.011</f>
        <v>9.3718610290652897</v>
      </c>
    </row>
    <row r="64" spans="1:6" x14ac:dyDescent="0.2">
      <c r="A64" s="41" t="s">
        <v>73</v>
      </c>
      <c r="B64" s="41">
        <v>237.02500000000001</v>
      </c>
      <c r="C64" s="41">
        <f>(B64+139.32)/87.011</f>
        <v>4.3252577260346401</v>
      </c>
    </row>
    <row r="65" spans="1:3" x14ac:dyDescent="0.2">
      <c r="A65" s="41" t="s">
        <v>74</v>
      </c>
      <c r="B65" s="41" t="s">
        <v>42</v>
      </c>
      <c r="C65" s="41" t="s">
        <v>42</v>
      </c>
    </row>
    <row r="66" spans="1:3" x14ac:dyDescent="0.2">
      <c r="A66" s="41" t="s">
        <v>75</v>
      </c>
      <c r="B66" s="41" t="s">
        <v>42</v>
      </c>
      <c r="C66" s="41" t="s">
        <v>42</v>
      </c>
    </row>
    <row r="67" spans="1:3" x14ac:dyDescent="0.2">
      <c r="A67" s="41" t="s">
        <v>76</v>
      </c>
      <c r="B67" s="41">
        <v>7040.6679999999997</v>
      </c>
      <c r="C67" s="41">
        <f>(B67+139.32)/87.011</f>
        <v>82.518164370022177</v>
      </c>
    </row>
    <row r="68" spans="1:3" x14ac:dyDescent="0.2">
      <c r="A68" s="41" t="s">
        <v>77</v>
      </c>
      <c r="B68" s="41" t="s">
        <v>42</v>
      </c>
      <c r="C68" s="41" t="s">
        <v>42</v>
      </c>
    </row>
    <row r="69" spans="1:3" x14ac:dyDescent="0.2">
      <c r="A69" s="41" t="s">
        <v>78</v>
      </c>
      <c r="B69" s="41">
        <v>1177.6869999999999</v>
      </c>
      <c r="C69" s="41">
        <f>(B69+139.32)/87.011</f>
        <v>15.136097734769166</v>
      </c>
    </row>
    <row r="70" spans="1:3" x14ac:dyDescent="0.2">
      <c r="A70" s="41" t="s">
        <v>79</v>
      </c>
      <c r="B70" s="39">
        <v>12228.584000000001</v>
      </c>
      <c r="C70" s="41">
        <f>(B70+139.32)/87.011</f>
        <v>142.14184413464966</v>
      </c>
    </row>
    <row r="71" spans="1:3" x14ac:dyDescent="0.2">
      <c r="A71" s="41" t="s">
        <v>80</v>
      </c>
      <c r="B71" s="39" t="s">
        <v>42</v>
      </c>
      <c r="C71" s="41" t="s">
        <v>42</v>
      </c>
    </row>
    <row r="72" spans="1:3" x14ac:dyDescent="0.2">
      <c r="A72" s="41" t="s">
        <v>81</v>
      </c>
      <c r="B72" s="39">
        <v>9666.375</v>
      </c>
      <c r="C72" s="41">
        <f>(B72+139.32)/87.011</f>
        <v>112.69488915194631</v>
      </c>
    </row>
    <row r="73" spans="1:3" x14ac:dyDescent="0.2">
      <c r="A73" s="41" t="s">
        <v>82</v>
      </c>
      <c r="B73" s="39" t="s">
        <v>42</v>
      </c>
      <c r="C73" s="41" t="s">
        <v>42</v>
      </c>
    </row>
    <row r="74" spans="1:3" x14ac:dyDescent="0.2">
      <c r="A74" s="41" t="s">
        <v>83</v>
      </c>
      <c r="B74" s="39">
        <v>494.06200000000001</v>
      </c>
      <c r="C74" s="41">
        <f t="shared" ref="C74:C85" si="1">(B74+139.32)/87.011</f>
        <v>7.279332498189885</v>
      </c>
    </row>
    <row r="75" spans="1:3" x14ac:dyDescent="0.2">
      <c r="A75" s="41" t="s">
        <v>84</v>
      </c>
      <c r="B75" s="39">
        <v>8785.1270000000004</v>
      </c>
      <c r="C75" s="41">
        <f t="shared" si="1"/>
        <v>102.56688234820885</v>
      </c>
    </row>
    <row r="76" spans="1:3" x14ac:dyDescent="0.2">
      <c r="A76" s="41" t="s">
        <v>85</v>
      </c>
      <c r="B76" s="39">
        <v>10045.793</v>
      </c>
      <c r="C76" s="41">
        <f t="shared" si="1"/>
        <v>117.05546425164634</v>
      </c>
    </row>
    <row r="77" spans="1:3" x14ac:dyDescent="0.2">
      <c r="A77" s="41" t="s">
        <v>86</v>
      </c>
      <c r="B77" s="39">
        <v>8703.9220000000005</v>
      </c>
      <c r="C77" s="41">
        <f t="shared" si="1"/>
        <v>101.63360954362093</v>
      </c>
    </row>
    <row r="78" spans="1:3" x14ac:dyDescent="0.2">
      <c r="A78" s="41" t="s">
        <v>87</v>
      </c>
      <c r="B78" s="39">
        <v>4239.8100000000004</v>
      </c>
      <c r="C78" s="41">
        <f t="shared" si="1"/>
        <v>50.328464217167948</v>
      </c>
    </row>
    <row r="79" spans="1:3" x14ac:dyDescent="0.2">
      <c r="A79" s="41" t="s">
        <v>88</v>
      </c>
      <c r="B79" s="39">
        <v>7875.7219999999998</v>
      </c>
      <c r="C79" s="41">
        <f t="shared" si="1"/>
        <v>92.115272781602329</v>
      </c>
    </row>
    <row r="80" spans="1:3" x14ac:dyDescent="0.2">
      <c r="A80" s="41" t="s">
        <v>89</v>
      </c>
      <c r="B80" s="39">
        <v>4474.9660000000003</v>
      </c>
      <c r="C80" s="41">
        <f t="shared" si="1"/>
        <v>53.031065037753848</v>
      </c>
    </row>
    <row r="81" spans="1:3" x14ac:dyDescent="0.2">
      <c r="A81" s="41" t="s">
        <v>90</v>
      </c>
      <c r="B81" s="39">
        <v>7336.8310000000001</v>
      </c>
      <c r="C81" s="41">
        <f t="shared" si="1"/>
        <v>85.921906425624343</v>
      </c>
    </row>
    <row r="82" spans="1:3" x14ac:dyDescent="0.2">
      <c r="A82" s="41" t="s">
        <v>91</v>
      </c>
      <c r="B82" s="39">
        <v>11031.778</v>
      </c>
      <c r="C82" s="41">
        <f t="shared" si="1"/>
        <v>128.3871924239464</v>
      </c>
    </row>
    <row r="83" spans="1:3" x14ac:dyDescent="0.2">
      <c r="A83" s="41" t="s">
        <v>92</v>
      </c>
      <c r="B83" s="41">
        <v>6880.7139999999999</v>
      </c>
      <c r="C83" s="41">
        <f t="shared" si="1"/>
        <v>80.679845077059227</v>
      </c>
    </row>
    <row r="84" spans="1:3" x14ac:dyDescent="0.2">
      <c r="A84" s="41" t="s">
        <v>93</v>
      </c>
      <c r="B84" s="41">
        <v>9058.4269999999997</v>
      </c>
      <c r="C84" s="41">
        <f t="shared" si="1"/>
        <v>105.70786452287642</v>
      </c>
    </row>
    <row r="85" spans="1:3" x14ac:dyDescent="0.2">
      <c r="A85" s="41" t="s">
        <v>94</v>
      </c>
      <c r="B85" s="41">
        <v>8459.0540000000001</v>
      </c>
      <c r="C85" s="41">
        <f t="shared" si="1"/>
        <v>98.819390651756677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/>
  </sheetViews>
  <sheetFormatPr baseColWidth="10" defaultColWidth="8.83203125" defaultRowHeight="15" x14ac:dyDescent="0.2"/>
  <cols>
    <col min="1" max="1" width="12.5" bestFit="1" customWidth="1"/>
    <col min="2" max="2" width="13.1640625" bestFit="1" customWidth="1"/>
    <col min="3" max="3" width="16.5" bestFit="1" customWidth="1"/>
    <col min="4" max="4" width="13.1640625" bestFit="1" customWidth="1"/>
  </cols>
  <sheetData>
    <row r="1" spans="1:13" x14ac:dyDescent="0.2">
      <c r="A1" s="3" t="s">
        <v>0</v>
      </c>
      <c r="B1" s="14" t="s">
        <v>26</v>
      </c>
      <c r="C1" s="31" t="s">
        <v>27</v>
      </c>
      <c r="D1" s="31" t="s">
        <v>28</v>
      </c>
    </row>
    <row r="2" spans="1:13" x14ac:dyDescent="0.2">
      <c r="A2" s="4">
        <v>1.953125</v>
      </c>
      <c r="B2" s="14">
        <v>41.667999999999999</v>
      </c>
      <c r="C2" s="22">
        <v>64.224999999999994</v>
      </c>
      <c r="D2" s="31">
        <v>117.21899999999999</v>
      </c>
    </row>
    <row r="3" spans="1:13" x14ac:dyDescent="0.2">
      <c r="A3" s="4">
        <v>3.90625</v>
      </c>
      <c r="B3" s="14">
        <v>239.006</v>
      </c>
      <c r="C3" s="22">
        <v>225.41900000000001</v>
      </c>
      <c r="D3" s="31">
        <v>173.381</v>
      </c>
    </row>
    <row r="4" spans="1:13" x14ac:dyDescent="0.2">
      <c r="A4" s="4">
        <v>7.8125</v>
      </c>
      <c r="B4" s="14">
        <v>276.68299999999999</v>
      </c>
      <c r="C4" s="22">
        <v>321.34100000000001</v>
      </c>
      <c r="D4" s="31">
        <v>430.61099999999999</v>
      </c>
    </row>
    <row r="5" spans="1:13" x14ac:dyDescent="0.2">
      <c r="A5" s="4">
        <v>15.625</v>
      </c>
      <c r="B5" s="14">
        <v>1201.2149999999999</v>
      </c>
      <c r="C5" s="22">
        <v>1250.434</v>
      </c>
      <c r="D5" s="31">
        <v>869.99400000000003</v>
      </c>
    </row>
    <row r="6" spans="1:13" x14ac:dyDescent="0.2">
      <c r="A6" s="4">
        <v>31.25</v>
      </c>
      <c r="B6" s="14">
        <v>1734.59</v>
      </c>
      <c r="C6" s="22">
        <v>2332.9580000000001</v>
      </c>
      <c r="D6" s="31">
        <v>1806.289</v>
      </c>
    </row>
    <row r="7" spans="1:13" x14ac:dyDescent="0.2">
      <c r="A7" s="4">
        <v>62.5</v>
      </c>
      <c r="B7" s="14"/>
      <c r="C7" s="22">
        <v>5170.1109999999999</v>
      </c>
      <c r="D7" s="31">
        <v>4679.72</v>
      </c>
    </row>
    <row r="8" spans="1:13" x14ac:dyDescent="0.2">
      <c r="A8" s="4">
        <v>125</v>
      </c>
      <c r="B8" s="14">
        <v>11091.11</v>
      </c>
      <c r="C8" s="22">
        <v>10591.076999999999</v>
      </c>
      <c r="D8" s="31">
        <v>9405.7029999999995</v>
      </c>
    </row>
    <row r="9" spans="1:13" x14ac:dyDescent="0.2">
      <c r="A9" s="4">
        <v>250</v>
      </c>
      <c r="B9" s="14">
        <v>18055.947</v>
      </c>
      <c r="C9" s="22">
        <v>25022.438999999998</v>
      </c>
      <c r="D9" s="31">
        <v>19077.312999999998</v>
      </c>
    </row>
    <row r="10" spans="1:13" x14ac:dyDescent="0.2">
      <c r="A10" s="4">
        <v>500</v>
      </c>
      <c r="B10" s="14">
        <v>30481.993999999999</v>
      </c>
      <c r="C10" s="22">
        <v>41008.898000000001</v>
      </c>
      <c r="D10" s="31">
        <v>37856.516000000003</v>
      </c>
      <c r="L10">
        <v>76.644999999999996</v>
      </c>
      <c r="M10">
        <v>218.38</v>
      </c>
    </row>
    <row r="11" spans="1:13" x14ac:dyDescent="0.2">
      <c r="A11" s="4">
        <v>1000</v>
      </c>
      <c r="B11" s="14">
        <v>68461.781000000003</v>
      </c>
      <c r="C11" s="22">
        <v>69826.476999999999</v>
      </c>
      <c r="D11" s="31">
        <v>62441.711000000003</v>
      </c>
    </row>
    <row r="16" spans="1:13" x14ac:dyDescent="0.2">
      <c r="A16" s="41"/>
      <c r="B16" s="41" t="s">
        <v>113</v>
      </c>
      <c r="C16" s="41" t="s">
        <v>110</v>
      </c>
    </row>
    <row r="17" spans="1:3" x14ac:dyDescent="0.2">
      <c r="A17" s="41" t="s">
        <v>41</v>
      </c>
      <c r="B17" s="41">
        <v>2577.0509999999999</v>
      </c>
      <c r="C17" s="41">
        <f>(B17+365.26)/90.413</f>
        <v>32.543008195724063</v>
      </c>
    </row>
    <row r="18" spans="1:3" x14ac:dyDescent="0.2">
      <c r="A18" s="41" t="s">
        <v>43</v>
      </c>
      <c r="B18" s="41">
        <v>1522.106</v>
      </c>
      <c r="C18" s="41">
        <f>(B18+365.26)/90.413</f>
        <v>20.87494055058454</v>
      </c>
    </row>
    <row r="19" spans="1:3" x14ac:dyDescent="0.2">
      <c r="A19" s="41" t="s">
        <v>44</v>
      </c>
      <c r="B19" s="41" t="s">
        <v>42</v>
      </c>
      <c r="C19" s="41" t="s">
        <v>42</v>
      </c>
    </row>
    <row r="20" spans="1:3" x14ac:dyDescent="0.2">
      <c r="A20" s="41" t="s">
        <v>45</v>
      </c>
      <c r="B20" s="41">
        <v>3286.5129999999999</v>
      </c>
      <c r="C20" s="41">
        <f t="shared" ref="C20:C34" si="0">(B20+365.26)/90.413</f>
        <v>40.389910742924137</v>
      </c>
    </row>
    <row r="21" spans="1:3" x14ac:dyDescent="0.2">
      <c r="A21" s="41" t="s">
        <v>46</v>
      </c>
      <c r="B21" s="41">
        <v>1940.6120000000001</v>
      </c>
      <c r="C21" s="41">
        <f t="shared" si="0"/>
        <v>25.503766051342179</v>
      </c>
    </row>
    <row r="22" spans="1:3" x14ac:dyDescent="0.2">
      <c r="A22" s="41" t="s">
        <v>47</v>
      </c>
      <c r="B22" s="41">
        <v>59.082999999999998</v>
      </c>
      <c r="C22" s="41">
        <f t="shared" si="0"/>
        <v>4.6933848008582837</v>
      </c>
    </row>
    <row r="23" spans="1:3" x14ac:dyDescent="0.2">
      <c r="A23" s="41" t="s">
        <v>48</v>
      </c>
      <c r="B23" s="41">
        <v>350.28500000000003</v>
      </c>
      <c r="C23" s="41">
        <f t="shared" si="0"/>
        <v>7.9141826949664331</v>
      </c>
    </row>
    <row r="24" spans="1:3" x14ac:dyDescent="0.2">
      <c r="A24" s="41" t="s">
        <v>49</v>
      </c>
      <c r="B24" s="41">
        <v>98.179000000000002</v>
      </c>
      <c r="C24" s="41">
        <f t="shared" si="0"/>
        <v>5.1258004932918935</v>
      </c>
    </row>
    <row r="25" spans="1:3" x14ac:dyDescent="0.2">
      <c r="A25" s="41" t="s">
        <v>50</v>
      </c>
      <c r="B25" s="41">
        <v>303.05700000000002</v>
      </c>
      <c r="C25" s="41">
        <f t="shared" si="0"/>
        <v>7.3918241845752277</v>
      </c>
    </row>
    <row r="26" spans="1:3" x14ac:dyDescent="0.2">
      <c r="A26" s="41" t="s">
        <v>51</v>
      </c>
      <c r="B26" s="41">
        <v>58.912999999999997</v>
      </c>
      <c r="C26" s="41">
        <f t="shared" si="0"/>
        <v>4.6915045402762878</v>
      </c>
    </row>
    <row r="27" spans="1:3" x14ac:dyDescent="0.2">
      <c r="A27" s="41" t="s">
        <v>96</v>
      </c>
      <c r="B27" s="41">
        <v>797.02800000000002</v>
      </c>
      <c r="C27" s="41">
        <f t="shared" si="0"/>
        <v>12.855319478393595</v>
      </c>
    </row>
    <row r="28" spans="1:3" x14ac:dyDescent="0.2">
      <c r="A28" s="41" t="s">
        <v>97</v>
      </c>
      <c r="B28" s="41">
        <v>1627.39</v>
      </c>
      <c r="C28" s="41">
        <f t="shared" si="0"/>
        <v>22.039419110083728</v>
      </c>
    </row>
    <row r="29" spans="1:3" x14ac:dyDescent="0.2">
      <c r="A29" s="41" t="s">
        <v>98</v>
      </c>
      <c r="B29" s="41">
        <v>2867.569</v>
      </c>
      <c r="C29" s="41">
        <f t="shared" si="0"/>
        <v>35.756240806078772</v>
      </c>
    </row>
    <row r="30" spans="1:3" x14ac:dyDescent="0.2">
      <c r="A30" s="41" t="s">
        <v>99</v>
      </c>
      <c r="B30" s="41">
        <v>4139.1170000000002</v>
      </c>
      <c r="C30" s="41">
        <f t="shared" si="0"/>
        <v>49.820014820877532</v>
      </c>
    </row>
    <row r="31" spans="1:3" x14ac:dyDescent="0.2">
      <c r="A31" s="41" t="s">
        <v>100</v>
      </c>
      <c r="B31" s="41">
        <v>467.60899999999998</v>
      </c>
      <c r="C31" s="41">
        <f t="shared" si="0"/>
        <v>9.21182794509639</v>
      </c>
    </row>
    <row r="32" spans="1:3" x14ac:dyDescent="0.2">
      <c r="A32" s="41" t="s">
        <v>101</v>
      </c>
      <c r="B32" s="41">
        <v>4293.8320000000003</v>
      </c>
      <c r="C32" s="41">
        <f t="shared" si="0"/>
        <v>51.531217855839323</v>
      </c>
    </row>
    <row r="33" spans="1:3" x14ac:dyDescent="0.2">
      <c r="A33" s="41" t="s">
        <v>102</v>
      </c>
      <c r="B33" s="41">
        <v>4430.393</v>
      </c>
      <c r="C33" s="41">
        <f t="shared" si="0"/>
        <v>53.041631181356671</v>
      </c>
    </row>
    <row r="34" spans="1:3" x14ac:dyDescent="0.2">
      <c r="A34" s="41" t="s">
        <v>103</v>
      </c>
      <c r="B34" s="41">
        <v>1183.8800000000001</v>
      </c>
      <c r="C34" s="41">
        <f t="shared" si="0"/>
        <v>17.134040458783584</v>
      </c>
    </row>
    <row r="35" spans="1:3" x14ac:dyDescent="0.2">
      <c r="A35" s="41" t="s">
        <v>104</v>
      </c>
      <c r="B35" s="41" t="s">
        <v>42</v>
      </c>
      <c r="C35" s="41" t="s">
        <v>42</v>
      </c>
    </row>
    <row r="36" spans="1:3" x14ac:dyDescent="0.2">
      <c r="A36" s="41" t="s">
        <v>105</v>
      </c>
      <c r="B36" s="41">
        <v>50.616</v>
      </c>
      <c r="C36" s="41">
        <f>(B36+365.26)/90.413</f>
        <v>4.5997367635185205</v>
      </c>
    </row>
    <row r="37" spans="1:3" x14ac:dyDescent="0.2">
      <c r="A37" s="41"/>
      <c r="B37" s="41"/>
    </row>
    <row r="38" spans="1:3" x14ac:dyDescent="0.2">
      <c r="A38" s="41" t="s">
        <v>52</v>
      </c>
      <c r="B38" s="41">
        <v>2386.5740000000001</v>
      </c>
      <c r="C38">
        <f>(B38+197.21)/86.016</f>
        <v>30.038411458333332</v>
      </c>
    </row>
    <row r="39" spans="1:3" x14ac:dyDescent="0.2">
      <c r="A39" s="41" t="s">
        <v>53</v>
      </c>
      <c r="B39" s="41">
        <v>1289.123</v>
      </c>
      <c r="C39" s="41">
        <f t="shared" ref="C39:C61" si="1">(B39+197.21)/86.016</f>
        <v>17.279727027529763</v>
      </c>
    </row>
    <row r="40" spans="1:3" x14ac:dyDescent="0.2">
      <c r="A40" s="41" t="s">
        <v>54</v>
      </c>
      <c r="B40" s="41">
        <v>1329.66</v>
      </c>
      <c r="C40" s="41">
        <f t="shared" si="1"/>
        <v>17.750999813988095</v>
      </c>
    </row>
    <row r="41" spans="1:3" x14ac:dyDescent="0.2">
      <c r="A41" s="41" t="s">
        <v>55</v>
      </c>
      <c r="B41" s="41">
        <v>3428.509</v>
      </c>
      <c r="C41" s="41">
        <f t="shared" si="1"/>
        <v>42.151681082589285</v>
      </c>
    </row>
    <row r="42" spans="1:3" x14ac:dyDescent="0.2">
      <c r="A42" s="41" t="s">
        <v>56</v>
      </c>
      <c r="B42" s="41">
        <v>78.95</v>
      </c>
      <c r="C42" s="41">
        <f t="shared" si="1"/>
        <v>3.2105654761904763</v>
      </c>
    </row>
    <row r="43" spans="1:3" x14ac:dyDescent="0.2">
      <c r="A43" s="41" t="s">
        <v>57</v>
      </c>
      <c r="B43" s="41">
        <v>2927.152</v>
      </c>
      <c r="C43" s="41">
        <f t="shared" si="1"/>
        <v>36.323032924107139</v>
      </c>
    </row>
    <row r="44" spans="1:3" x14ac:dyDescent="0.2">
      <c r="A44" s="41" t="s">
        <v>58</v>
      </c>
      <c r="B44" s="41">
        <v>3262.2629999999999</v>
      </c>
      <c r="C44" s="41">
        <f t="shared" si="1"/>
        <v>40.218947637648803</v>
      </c>
    </row>
    <row r="45" spans="1:3" x14ac:dyDescent="0.2">
      <c r="A45" s="41" t="s">
        <v>59</v>
      </c>
      <c r="B45" s="41">
        <v>2187.2359999999999</v>
      </c>
      <c r="C45" s="41">
        <f t="shared" si="1"/>
        <v>27.720958891369044</v>
      </c>
    </row>
    <row r="46" spans="1:3" x14ac:dyDescent="0.2">
      <c r="A46" s="41" t="s">
        <v>60</v>
      </c>
      <c r="B46" s="41">
        <v>2942.5329999999999</v>
      </c>
      <c r="C46" s="41">
        <f t="shared" si="1"/>
        <v>36.501848493303569</v>
      </c>
    </row>
    <row r="47" spans="1:3" x14ac:dyDescent="0.2">
      <c r="A47" s="41" t="s">
        <v>61</v>
      </c>
      <c r="B47" s="41">
        <v>2709.2469999999998</v>
      </c>
      <c r="C47" s="41">
        <f t="shared" si="1"/>
        <v>33.789725167410708</v>
      </c>
    </row>
    <row r="48" spans="1:3" x14ac:dyDescent="0.2">
      <c r="A48" s="41" t="s">
        <v>62</v>
      </c>
      <c r="B48" s="41">
        <v>2522.2849999999999</v>
      </c>
      <c r="C48" s="41">
        <f t="shared" si="1"/>
        <v>31.616152808779759</v>
      </c>
    </row>
    <row r="49" spans="1:3" x14ac:dyDescent="0.2">
      <c r="A49" s="41" t="s">
        <v>63</v>
      </c>
      <c r="B49" s="41">
        <v>4249.3999999999996</v>
      </c>
      <c r="C49" s="41">
        <f t="shared" si="1"/>
        <v>51.695149739583329</v>
      </c>
    </row>
    <row r="50" spans="1:3" x14ac:dyDescent="0.2">
      <c r="A50" s="41" t="s">
        <v>64</v>
      </c>
      <c r="B50" s="41">
        <v>3128.3440000000001</v>
      </c>
      <c r="C50" s="41">
        <f t="shared" si="1"/>
        <v>38.662039620535715</v>
      </c>
    </row>
    <row r="51" spans="1:3" x14ac:dyDescent="0.2">
      <c r="A51" s="41" t="s">
        <v>65</v>
      </c>
      <c r="B51" s="41">
        <v>2632.069</v>
      </c>
      <c r="C51" s="41">
        <f t="shared" si="1"/>
        <v>32.892473493303569</v>
      </c>
    </row>
    <row r="52" spans="1:3" x14ac:dyDescent="0.2">
      <c r="A52" s="41" t="s">
        <v>66</v>
      </c>
      <c r="B52" s="41">
        <v>2475.8870000000002</v>
      </c>
      <c r="C52" s="41">
        <f t="shared" si="1"/>
        <v>31.076741536458332</v>
      </c>
    </row>
    <row r="53" spans="1:3" x14ac:dyDescent="0.2">
      <c r="A53" s="41" t="s">
        <v>67</v>
      </c>
      <c r="B53" s="41">
        <v>4517.8710000000001</v>
      </c>
      <c r="C53" s="41">
        <f t="shared" si="1"/>
        <v>54.816324869791664</v>
      </c>
    </row>
    <row r="54" spans="1:3" x14ac:dyDescent="0.2">
      <c r="A54" s="41" t="s">
        <v>68</v>
      </c>
      <c r="B54" s="41" t="s">
        <v>42</v>
      </c>
      <c r="C54" s="41" t="s">
        <v>42</v>
      </c>
    </row>
    <row r="55" spans="1:3" x14ac:dyDescent="0.2">
      <c r="A55" s="41" t="s">
        <v>69</v>
      </c>
      <c r="B55" s="41">
        <v>464.34899999999999</v>
      </c>
      <c r="C55" s="41">
        <f t="shared" si="1"/>
        <v>7.6911156063988084</v>
      </c>
    </row>
    <row r="56" spans="1:3" x14ac:dyDescent="0.2">
      <c r="A56" s="41" t="s">
        <v>70</v>
      </c>
      <c r="B56" s="41" t="s">
        <v>42</v>
      </c>
      <c r="C56" s="41" t="s">
        <v>42</v>
      </c>
    </row>
    <row r="57" spans="1:3" x14ac:dyDescent="0.2">
      <c r="A57" s="41" t="s">
        <v>71</v>
      </c>
      <c r="B57" s="41">
        <v>361.83199999999999</v>
      </c>
      <c r="C57" s="41">
        <f t="shared" si="1"/>
        <v>6.4992792038690474</v>
      </c>
    </row>
    <row r="58" spans="1:3" x14ac:dyDescent="0.2">
      <c r="A58" s="41" t="s">
        <v>106</v>
      </c>
      <c r="B58" s="41">
        <v>2737.598</v>
      </c>
      <c r="C58" s="41">
        <f t="shared" si="1"/>
        <v>34.119326636904759</v>
      </c>
    </row>
    <row r="59" spans="1:3" x14ac:dyDescent="0.2">
      <c r="A59" s="41" t="s">
        <v>107</v>
      </c>
      <c r="B59" s="41">
        <v>4739.5469999999996</v>
      </c>
      <c r="C59" s="41">
        <f t="shared" si="1"/>
        <v>57.393473307291657</v>
      </c>
    </row>
    <row r="60" spans="1:3" x14ac:dyDescent="0.2">
      <c r="A60" s="41" t="s">
        <v>108</v>
      </c>
      <c r="B60" s="41">
        <v>3120.2449999999999</v>
      </c>
      <c r="C60" s="41">
        <f t="shared" si="1"/>
        <v>38.567882719494044</v>
      </c>
    </row>
    <row r="61" spans="1:3" x14ac:dyDescent="0.2">
      <c r="A61" s="41" t="s">
        <v>109</v>
      </c>
      <c r="B61" s="41">
        <v>2048.61</v>
      </c>
      <c r="C61" s="41">
        <f t="shared" si="1"/>
        <v>26.10932849702381</v>
      </c>
    </row>
    <row r="62" spans="1:3" x14ac:dyDescent="0.2">
      <c r="A62" s="41"/>
    </row>
    <row r="63" spans="1:3" x14ac:dyDescent="0.2">
      <c r="A63" s="41" t="s">
        <v>72</v>
      </c>
      <c r="B63" s="41">
        <v>767.01</v>
      </c>
      <c r="C63">
        <f>(B63+218.38)/76.645</f>
        <v>12.856546415291279</v>
      </c>
    </row>
    <row r="64" spans="1:3" x14ac:dyDescent="0.2">
      <c r="A64" s="41" t="s">
        <v>73</v>
      </c>
      <c r="B64" s="41" t="s">
        <v>42</v>
      </c>
      <c r="C64" s="41" t="s">
        <v>42</v>
      </c>
    </row>
    <row r="65" spans="1:4" x14ac:dyDescent="0.2">
      <c r="A65" s="41" t="s">
        <v>74</v>
      </c>
      <c r="B65" s="41" t="s">
        <v>42</v>
      </c>
      <c r="C65" s="41" t="s">
        <v>42</v>
      </c>
    </row>
    <row r="66" spans="1:4" x14ac:dyDescent="0.2">
      <c r="A66" s="41" t="s">
        <v>75</v>
      </c>
      <c r="B66" s="41">
        <v>1107.577</v>
      </c>
      <c r="C66" s="41">
        <f t="shared" ref="C66:C85" si="2">(B66+218.38)/76.645</f>
        <v>17.299980429251743</v>
      </c>
    </row>
    <row r="67" spans="1:4" x14ac:dyDescent="0.2">
      <c r="A67" s="41" t="s">
        <v>76</v>
      </c>
      <c r="B67" s="41">
        <v>4806.1689999999999</v>
      </c>
      <c r="C67" s="41">
        <f t="shared" si="2"/>
        <v>65.556122382412426</v>
      </c>
    </row>
    <row r="68" spans="1:4" x14ac:dyDescent="0.2">
      <c r="A68" s="41" t="s">
        <v>77</v>
      </c>
      <c r="B68" s="41">
        <v>2915.7330000000002</v>
      </c>
      <c r="C68" s="41">
        <f t="shared" si="2"/>
        <v>40.891291017026553</v>
      </c>
    </row>
    <row r="69" spans="1:4" x14ac:dyDescent="0.2">
      <c r="A69" s="41" t="s">
        <v>78</v>
      </c>
      <c r="B69" s="41">
        <v>2834.6770000000001</v>
      </c>
      <c r="C69" s="41">
        <f t="shared" si="2"/>
        <v>39.833739969991527</v>
      </c>
    </row>
    <row r="70" spans="1:4" x14ac:dyDescent="0.2">
      <c r="A70" s="41" t="s">
        <v>79</v>
      </c>
      <c r="B70" s="41">
        <v>2756.09</v>
      </c>
      <c r="C70" s="41">
        <f t="shared" si="2"/>
        <v>38.808402374584126</v>
      </c>
    </row>
    <row r="71" spans="1:4" x14ac:dyDescent="0.2">
      <c r="A71" s="41" t="s">
        <v>80</v>
      </c>
      <c r="B71" s="41">
        <v>3193.9169999999999</v>
      </c>
      <c r="C71" s="41">
        <f t="shared" si="2"/>
        <v>44.520803705395004</v>
      </c>
    </row>
    <row r="72" spans="1:4" x14ac:dyDescent="0.2">
      <c r="A72" s="41" t="s">
        <v>81</v>
      </c>
      <c r="B72" s="41">
        <v>4105.2160000000003</v>
      </c>
      <c r="C72" s="41">
        <f t="shared" si="2"/>
        <v>56.410672581381704</v>
      </c>
    </row>
    <row r="73" spans="1:4" x14ac:dyDescent="0.2">
      <c r="A73" s="41" t="s">
        <v>82</v>
      </c>
      <c r="B73" s="41">
        <v>2762.6309999999999</v>
      </c>
      <c r="C73" s="41">
        <f t="shared" si="2"/>
        <v>38.893743884141173</v>
      </c>
    </row>
    <row r="74" spans="1:4" x14ac:dyDescent="0.2">
      <c r="A74" s="41" t="s">
        <v>83</v>
      </c>
      <c r="B74" s="41">
        <v>116.102</v>
      </c>
      <c r="C74" s="41" t="s">
        <v>95</v>
      </c>
    </row>
    <row r="75" spans="1:4" x14ac:dyDescent="0.2">
      <c r="A75" s="41" t="s">
        <v>84</v>
      </c>
      <c r="B75" s="41">
        <v>2695.069</v>
      </c>
      <c r="C75" s="41">
        <f t="shared" si="2"/>
        <v>38.012251288407597</v>
      </c>
    </row>
    <row r="76" spans="1:4" x14ac:dyDescent="0.2">
      <c r="A76" s="41" t="s">
        <v>85</v>
      </c>
      <c r="B76" s="41">
        <v>1814.104</v>
      </c>
      <c r="C76" s="41">
        <f t="shared" si="2"/>
        <v>26.518155130797833</v>
      </c>
      <c r="D76" s="41"/>
    </row>
    <row r="77" spans="1:4" x14ac:dyDescent="0.2">
      <c r="A77" s="41" t="s">
        <v>86</v>
      </c>
      <c r="B77" s="41">
        <v>1879.2850000000001</v>
      </c>
      <c r="C77" s="41">
        <f t="shared" si="2"/>
        <v>27.36858242546807</v>
      </c>
    </row>
    <row r="78" spans="1:4" x14ac:dyDescent="0.2">
      <c r="A78" s="41" t="s">
        <v>87</v>
      </c>
      <c r="B78" s="41">
        <v>2188.1129999999998</v>
      </c>
      <c r="C78" s="41">
        <f t="shared" si="2"/>
        <v>31.397912453519474</v>
      </c>
    </row>
    <row r="79" spans="1:4" x14ac:dyDescent="0.2">
      <c r="A79" s="41" t="s">
        <v>88</v>
      </c>
      <c r="B79" s="41">
        <v>2051.7460000000001</v>
      </c>
      <c r="C79" s="41">
        <f t="shared" si="2"/>
        <v>29.618709635331729</v>
      </c>
    </row>
    <row r="80" spans="1:4" x14ac:dyDescent="0.2">
      <c r="A80" s="41" t="s">
        <v>89</v>
      </c>
      <c r="B80" s="41">
        <v>2685.4749999999999</v>
      </c>
      <c r="C80" s="41">
        <f t="shared" si="2"/>
        <v>37.88707678256899</v>
      </c>
    </row>
    <row r="81" spans="1:3" x14ac:dyDescent="0.2">
      <c r="A81" s="41" t="s">
        <v>90</v>
      </c>
      <c r="B81" s="41">
        <v>3200.819</v>
      </c>
      <c r="C81" s="41">
        <f t="shared" si="2"/>
        <v>44.610855241698744</v>
      </c>
    </row>
    <row r="82" spans="1:3" x14ac:dyDescent="0.2">
      <c r="A82" s="41" t="s">
        <v>91</v>
      </c>
      <c r="B82" s="41">
        <v>2820.6950000000002</v>
      </c>
      <c r="C82" s="41">
        <f t="shared" si="2"/>
        <v>39.65131450192446</v>
      </c>
    </row>
    <row r="83" spans="1:3" x14ac:dyDescent="0.2">
      <c r="A83" s="41" t="s">
        <v>92</v>
      </c>
      <c r="B83" s="41">
        <v>1977.204</v>
      </c>
      <c r="C83" s="41">
        <f t="shared" si="2"/>
        <v>28.646147824385153</v>
      </c>
    </row>
    <row r="84" spans="1:3" x14ac:dyDescent="0.2">
      <c r="A84" s="41" t="s">
        <v>93</v>
      </c>
      <c r="B84" s="41">
        <v>3110.1480000000001</v>
      </c>
      <c r="C84" s="41">
        <f t="shared" si="2"/>
        <v>43.427855698349539</v>
      </c>
    </row>
    <row r="85" spans="1:3" x14ac:dyDescent="0.2">
      <c r="A85" s="41" t="s">
        <v>94</v>
      </c>
      <c r="B85" s="41">
        <v>1386.8879999999999</v>
      </c>
      <c r="C85" s="41">
        <f t="shared" si="2"/>
        <v>20.944197273142411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opLeftCell="B1" workbookViewId="0">
      <selection activeCell="B1" sqref="B1"/>
    </sheetView>
  </sheetViews>
  <sheetFormatPr baseColWidth="10" defaultColWidth="8.83203125" defaultRowHeight="15" x14ac:dyDescent="0.2"/>
  <cols>
    <col min="1" max="1" width="15.6640625" bestFit="1" customWidth="1"/>
    <col min="2" max="2" width="11.33203125" bestFit="1" customWidth="1"/>
    <col min="3" max="3" width="13.5" bestFit="1" customWidth="1"/>
    <col min="4" max="4" width="8" bestFit="1" customWidth="1"/>
    <col min="5" max="5" width="7.83203125" bestFit="1" customWidth="1"/>
    <col min="6" max="6" width="10.5" bestFit="1" customWidth="1"/>
    <col min="7" max="7" width="23.33203125" bestFit="1" customWidth="1"/>
    <col min="8" max="8" width="11.83203125" style="41" bestFit="1" customWidth="1"/>
    <col min="9" max="9" width="15.5" bestFit="1" customWidth="1"/>
    <col min="10" max="10" width="6.83203125" bestFit="1" customWidth="1"/>
    <col min="11" max="11" width="14" bestFit="1" customWidth="1"/>
    <col min="12" max="12" width="11.5" bestFit="1" customWidth="1"/>
  </cols>
  <sheetData>
    <row r="1" spans="1:12" x14ac:dyDescent="0.2">
      <c r="A1" t="s">
        <v>149</v>
      </c>
      <c r="B1" t="s">
        <v>150</v>
      </c>
      <c r="C1" t="s">
        <v>151</v>
      </c>
      <c r="D1" t="s">
        <v>152</v>
      </c>
      <c r="E1" t="s">
        <v>153</v>
      </c>
      <c r="F1" t="s">
        <v>154</v>
      </c>
      <c r="G1" t="s">
        <v>255</v>
      </c>
      <c r="H1" s="41" t="s">
        <v>254</v>
      </c>
      <c r="I1" t="s">
        <v>256</v>
      </c>
      <c r="J1" t="s">
        <v>131</v>
      </c>
      <c r="K1" t="s">
        <v>132</v>
      </c>
      <c r="L1" t="s">
        <v>139</v>
      </c>
    </row>
    <row r="2" spans="1:12" x14ac:dyDescent="0.2">
      <c r="A2" t="s">
        <v>141</v>
      </c>
      <c r="B2">
        <v>254.3</v>
      </c>
      <c r="C2">
        <v>156.1</v>
      </c>
      <c r="D2">
        <v>0.05</v>
      </c>
      <c r="E2">
        <v>30</v>
      </c>
      <c r="F2">
        <v>15</v>
      </c>
      <c r="G2" t="s">
        <v>141</v>
      </c>
      <c r="H2" s="41">
        <v>1</v>
      </c>
      <c r="I2">
        <v>253.28</v>
      </c>
      <c r="J2" t="s">
        <v>133</v>
      </c>
      <c r="K2" t="s">
        <v>155</v>
      </c>
      <c r="L2" t="s">
        <v>257</v>
      </c>
    </row>
    <row r="3" spans="1:12" x14ac:dyDescent="0.2">
      <c r="A3" t="s">
        <v>142</v>
      </c>
      <c r="B3">
        <v>290.89999999999998</v>
      </c>
      <c r="C3">
        <v>230</v>
      </c>
      <c r="D3">
        <v>0.05</v>
      </c>
      <c r="E3">
        <v>35</v>
      </c>
      <c r="F3">
        <v>20</v>
      </c>
      <c r="G3" t="s">
        <v>142</v>
      </c>
      <c r="H3" s="41">
        <v>1</v>
      </c>
      <c r="I3">
        <v>290.32</v>
      </c>
      <c r="J3" t="s">
        <v>133</v>
      </c>
      <c r="K3" t="s">
        <v>166</v>
      </c>
      <c r="L3" t="s">
        <v>258</v>
      </c>
    </row>
    <row r="4" spans="1:12" x14ac:dyDescent="0.2">
      <c r="A4" t="s">
        <v>1</v>
      </c>
      <c r="B4">
        <v>331.9</v>
      </c>
      <c r="C4">
        <v>314.2</v>
      </c>
      <c r="D4">
        <v>0.05</v>
      </c>
      <c r="E4">
        <v>30</v>
      </c>
      <c r="F4">
        <v>20</v>
      </c>
      <c r="G4" t="s">
        <v>157</v>
      </c>
      <c r="H4" s="41">
        <f>331.35/385.82</f>
        <v>0.85882017521123843</v>
      </c>
      <c r="I4">
        <v>385.82</v>
      </c>
      <c r="J4" t="s">
        <v>133</v>
      </c>
      <c r="K4" t="s">
        <v>158</v>
      </c>
      <c r="L4" t="s">
        <v>257</v>
      </c>
    </row>
    <row r="5" spans="1:12" x14ac:dyDescent="0.2">
      <c r="A5" t="s">
        <v>143</v>
      </c>
      <c r="B5">
        <v>347.9</v>
      </c>
      <c r="C5">
        <v>158</v>
      </c>
      <c r="D5">
        <v>0.05</v>
      </c>
      <c r="E5">
        <v>35</v>
      </c>
      <c r="F5">
        <v>10</v>
      </c>
      <c r="G5" t="s">
        <v>143</v>
      </c>
      <c r="H5" s="41">
        <v>1</v>
      </c>
      <c r="J5" t="s">
        <v>165</v>
      </c>
      <c r="L5" t="s">
        <v>258</v>
      </c>
    </row>
    <row r="6" spans="1:12" x14ac:dyDescent="0.2">
      <c r="A6" t="s">
        <v>144</v>
      </c>
      <c r="B6">
        <v>361.9</v>
      </c>
      <c r="C6">
        <v>318.2</v>
      </c>
      <c r="D6">
        <v>0.05</v>
      </c>
      <c r="E6">
        <v>30</v>
      </c>
      <c r="F6">
        <v>20</v>
      </c>
      <c r="G6" t="s">
        <v>144</v>
      </c>
      <c r="H6" s="41">
        <v>1</v>
      </c>
      <c r="I6">
        <v>361.37</v>
      </c>
      <c r="J6" t="s">
        <v>133</v>
      </c>
      <c r="K6" t="s">
        <v>159</v>
      </c>
      <c r="L6" t="s">
        <v>156</v>
      </c>
    </row>
    <row r="7" spans="1:12" x14ac:dyDescent="0.2">
      <c r="A7" t="s">
        <v>145</v>
      </c>
      <c r="B7">
        <v>365.9</v>
      </c>
      <c r="C7">
        <v>114.2</v>
      </c>
      <c r="D7">
        <v>0.05</v>
      </c>
      <c r="E7">
        <v>20</v>
      </c>
      <c r="F7">
        <v>15</v>
      </c>
      <c r="G7" t="s">
        <v>163</v>
      </c>
      <c r="H7" s="41">
        <f>365.4/419.45</f>
        <v>0.87114077959232328</v>
      </c>
      <c r="I7">
        <v>419.45</v>
      </c>
      <c r="J7" t="s">
        <v>133</v>
      </c>
      <c r="K7" t="s">
        <v>164</v>
      </c>
      <c r="L7" t="s">
        <v>258</v>
      </c>
    </row>
    <row r="8" spans="1:12" x14ac:dyDescent="0.2">
      <c r="A8" t="s">
        <v>146</v>
      </c>
      <c r="B8">
        <v>425</v>
      </c>
      <c r="C8">
        <v>126.2</v>
      </c>
      <c r="D8">
        <v>0.05</v>
      </c>
      <c r="E8">
        <v>35</v>
      </c>
      <c r="F8">
        <v>25</v>
      </c>
      <c r="G8" t="s">
        <v>138</v>
      </c>
      <c r="H8" s="41">
        <f>424.98/479.46</f>
        <v>0.88637216868977609</v>
      </c>
      <c r="I8">
        <v>479.46</v>
      </c>
      <c r="J8" t="s">
        <v>133</v>
      </c>
      <c r="K8" t="s">
        <v>137</v>
      </c>
      <c r="L8" s="41" t="s">
        <v>140</v>
      </c>
    </row>
    <row r="9" spans="1:12" x14ac:dyDescent="0.2">
      <c r="A9" t="s">
        <v>147</v>
      </c>
      <c r="B9">
        <v>445</v>
      </c>
      <c r="C9">
        <v>428.2</v>
      </c>
      <c r="D9">
        <v>0.05</v>
      </c>
      <c r="E9">
        <v>30</v>
      </c>
      <c r="F9">
        <v>15</v>
      </c>
      <c r="G9" t="s">
        <v>130</v>
      </c>
      <c r="H9" s="41">
        <f>444.43/512.94</f>
        <v>0.86643662026747759</v>
      </c>
      <c r="I9">
        <v>512.94000000000005</v>
      </c>
      <c r="J9" t="s">
        <v>133</v>
      </c>
      <c r="K9" t="s">
        <v>134</v>
      </c>
      <c r="L9" t="s">
        <v>140</v>
      </c>
    </row>
    <row r="10" spans="1:12" x14ac:dyDescent="0.2">
      <c r="A10" t="s">
        <v>148</v>
      </c>
      <c r="B10">
        <v>476.1</v>
      </c>
      <c r="C10">
        <v>432.4</v>
      </c>
      <c r="D10">
        <v>0.05</v>
      </c>
      <c r="E10">
        <v>25</v>
      </c>
      <c r="F10">
        <v>10</v>
      </c>
      <c r="G10" t="s">
        <v>160</v>
      </c>
      <c r="H10" s="41">
        <f>475.52/497.5</f>
        <v>0.95581909547738686</v>
      </c>
      <c r="I10">
        <v>497.5</v>
      </c>
      <c r="J10" t="s">
        <v>133</v>
      </c>
      <c r="K10" t="s">
        <v>161</v>
      </c>
      <c r="L10" t="s">
        <v>162</v>
      </c>
    </row>
    <row r="11" spans="1:12" x14ac:dyDescent="0.2">
      <c r="A11" t="s">
        <v>135</v>
      </c>
      <c r="B11">
        <v>749.3</v>
      </c>
      <c r="C11">
        <v>158.1</v>
      </c>
      <c r="D11">
        <v>0.05</v>
      </c>
      <c r="E11">
        <v>40</v>
      </c>
      <c r="F11">
        <v>30</v>
      </c>
      <c r="G11" t="s">
        <v>135</v>
      </c>
      <c r="H11" s="41">
        <f>748.98/785.02</f>
        <v>0.95409034164734663</v>
      </c>
      <c r="I11">
        <v>785.02</v>
      </c>
      <c r="J11" t="s">
        <v>133</v>
      </c>
      <c r="K11" t="s">
        <v>136</v>
      </c>
      <c r="L11" s="41" t="s">
        <v>140</v>
      </c>
    </row>
    <row r="15" spans="1:12" x14ac:dyDescent="0.2">
      <c r="I15" s="4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/>
  </sheetViews>
  <sheetFormatPr baseColWidth="10" defaultColWidth="9.83203125" defaultRowHeight="15" x14ac:dyDescent="0.2"/>
  <cols>
    <col min="2" max="2" width="5.5" style="44" bestFit="1" customWidth="1"/>
    <col min="3" max="3" width="6.5" style="44" bestFit="1" customWidth="1"/>
  </cols>
  <sheetData>
    <row r="1" spans="1:13" x14ac:dyDescent="0.2">
      <c r="A1" s="41"/>
      <c r="B1" s="44" t="s">
        <v>247</v>
      </c>
      <c r="C1" s="44" t="s">
        <v>248</v>
      </c>
      <c r="D1" s="43" t="s">
        <v>173</v>
      </c>
      <c r="E1" s="43" t="s">
        <v>174</v>
      </c>
      <c r="F1" s="49" t="s">
        <v>175</v>
      </c>
      <c r="G1" s="43" t="s">
        <v>176</v>
      </c>
      <c r="H1" s="43" t="s">
        <v>177</v>
      </c>
      <c r="I1" s="43" t="s">
        <v>178</v>
      </c>
      <c r="J1" t="s">
        <v>117</v>
      </c>
      <c r="K1" t="s">
        <v>115</v>
      </c>
      <c r="L1" t="s">
        <v>114</v>
      </c>
      <c r="M1" t="s">
        <v>110</v>
      </c>
    </row>
    <row r="2" spans="1:13" x14ac:dyDescent="0.2">
      <c r="A2" s="41" t="s">
        <v>41</v>
      </c>
      <c r="B2" s="44">
        <v>1</v>
      </c>
      <c r="C2" s="44">
        <v>1</v>
      </c>
      <c r="D2" t="s">
        <v>42</v>
      </c>
      <c r="E2" t="s">
        <v>42</v>
      </c>
      <c r="F2">
        <v>338.57671536055608</v>
      </c>
      <c r="G2">
        <v>50.094644761459314</v>
      </c>
      <c r="H2">
        <v>168.71606015500691</v>
      </c>
      <c r="I2">
        <v>15.177992323670187</v>
      </c>
      <c r="J2">
        <v>15.47877240841777</v>
      </c>
      <c r="K2" t="s">
        <v>42</v>
      </c>
      <c r="L2">
        <v>74.167948184681208</v>
      </c>
      <c r="M2">
        <v>32.543008195724063</v>
      </c>
    </row>
    <row r="3" spans="1:13" x14ac:dyDescent="0.2">
      <c r="A3" s="41" t="s">
        <v>43</v>
      </c>
      <c r="B3" s="44">
        <v>1</v>
      </c>
      <c r="C3" s="44">
        <v>2</v>
      </c>
      <c r="D3" t="s">
        <v>42</v>
      </c>
      <c r="E3">
        <v>0.64521358825684905</v>
      </c>
      <c r="F3">
        <v>281.71614700334453</v>
      </c>
      <c r="G3">
        <v>7.4661402011225446</v>
      </c>
      <c r="H3">
        <v>51.717779602730587</v>
      </c>
      <c r="I3">
        <v>16.324173755983022</v>
      </c>
      <c r="J3">
        <v>5.392100545596259</v>
      </c>
      <c r="K3">
        <v>30.239006530026799</v>
      </c>
      <c r="L3">
        <v>74.40274526115634</v>
      </c>
      <c r="M3">
        <v>20.87494055058454</v>
      </c>
    </row>
    <row r="4" spans="1:13" x14ac:dyDescent="0.2">
      <c r="A4" s="41" t="s">
        <v>44</v>
      </c>
      <c r="B4" s="44">
        <v>1</v>
      </c>
      <c r="C4" s="44">
        <v>3</v>
      </c>
      <c r="D4" t="s">
        <v>42</v>
      </c>
      <c r="E4">
        <v>1.7285457719914643</v>
      </c>
      <c r="F4" t="s">
        <v>42</v>
      </c>
      <c r="G4">
        <v>5.2345373012160898</v>
      </c>
      <c r="H4" t="s">
        <v>42</v>
      </c>
      <c r="I4">
        <v>48.598408606520366</v>
      </c>
      <c r="J4" t="s">
        <v>95</v>
      </c>
      <c r="K4" t="s">
        <v>42</v>
      </c>
      <c r="L4" t="s">
        <v>42</v>
      </c>
      <c r="M4" t="s">
        <v>42</v>
      </c>
    </row>
    <row r="5" spans="1:13" x14ac:dyDescent="0.2">
      <c r="A5" s="41" t="s">
        <v>45</v>
      </c>
      <c r="B5" s="44">
        <v>1</v>
      </c>
      <c r="C5" s="44">
        <v>4</v>
      </c>
      <c r="D5" t="s">
        <v>42</v>
      </c>
      <c r="E5" t="s">
        <v>42</v>
      </c>
      <c r="F5">
        <v>324.92336697613814</v>
      </c>
      <c r="G5">
        <v>24.492951707202995</v>
      </c>
      <c r="H5">
        <v>77.799748498691173</v>
      </c>
      <c r="I5">
        <v>10.885134832475391</v>
      </c>
      <c r="J5">
        <v>28.799536243180047</v>
      </c>
      <c r="K5" t="s">
        <v>42</v>
      </c>
      <c r="L5">
        <v>103.95334244458971</v>
      </c>
      <c r="M5">
        <v>40.389910742924137</v>
      </c>
    </row>
    <row r="6" spans="1:13" x14ac:dyDescent="0.2">
      <c r="A6" s="41" t="s">
        <v>46</v>
      </c>
      <c r="B6" s="44">
        <v>1</v>
      </c>
      <c r="C6" s="44">
        <v>5</v>
      </c>
      <c r="D6" t="s">
        <v>42</v>
      </c>
      <c r="E6" t="s">
        <v>42</v>
      </c>
      <c r="F6">
        <v>373.3648256933285</v>
      </c>
      <c r="G6">
        <v>42.106753800280643</v>
      </c>
      <c r="H6" t="s">
        <v>42</v>
      </c>
      <c r="I6">
        <v>28.148092612661426</v>
      </c>
      <c r="J6">
        <v>12.846722525331254</v>
      </c>
      <c r="K6">
        <v>77.367304571018749</v>
      </c>
      <c r="L6">
        <v>113.81415413868918</v>
      </c>
      <c r="M6">
        <v>25.503766051342179</v>
      </c>
    </row>
    <row r="7" spans="1:13" x14ac:dyDescent="0.2">
      <c r="A7" s="41" t="s">
        <v>47</v>
      </c>
      <c r="B7" s="44">
        <v>1</v>
      </c>
      <c r="C7" s="44">
        <v>6</v>
      </c>
      <c r="D7" t="s">
        <v>42</v>
      </c>
      <c r="E7">
        <v>0.99296605091285328</v>
      </c>
      <c r="F7" t="s">
        <v>42</v>
      </c>
      <c r="G7" t="s">
        <v>95</v>
      </c>
      <c r="H7" t="s">
        <v>42</v>
      </c>
      <c r="I7">
        <v>6.6885091438634516</v>
      </c>
      <c r="J7" t="s">
        <v>95</v>
      </c>
      <c r="K7" t="s">
        <v>42</v>
      </c>
      <c r="L7" t="s">
        <v>42</v>
      </c>
      <c r="M7">
        <v>4.6933848008582837</v>
      </c>
    </row>
    <row r="8" spans="1:13" x14ac:dyDescent="0.2">
      <c r="A8" s="41" t="s">
        <v>48</v>
      </c>
      <c r="B8" s="44">
        <v>1</v>
      </c>
      <c r="C8" s="44">
        <v>7</v>
      </c>
      <c r="D8" t="s">
        <v>42</v>
      </c>
      <c r="E8">
        <v>0.90670303709611366</v>
      </c>
      <c r="F8" t="s">
        <v>42</v>
      </c>
      <c r="G8">
        <v>4.5532882366697853</v>
      </c>
      <c r="H8" t="s">
        <v>42</v>
      </c>
      <c r="I8">
        <v>11.195272464553417</v>
      </c>
      <c r="J8">
        <v>6.4366913484021815</v>
      </c>
      <c r="K8">
        <v>5.3267655607141506</v>
      </c>
      <c r="L8">
        <v>8.0308039693386419</v>
      </c>
      <c r="M8">
        <v>7.9141826949664331</v>
      </c>
    </row>
    <row r="9" spans="1:13" x14ac:dyDescent="0.2">
      <c r="A9" s="41" t="s">
        <v>49</v>
      </c>
      <c r="B9" s="44">
        <v>1</v>
      </c>
      <c r="C9" s="44">
        <v>8</v>
      </c>
      <c r="D9" t="s">
        <v>42</v>
      </c>
      <c r="E9">
        <v>1.1674236199426637</v>
      </c>
      <c r="F9" t="s">
        <v>42</v>
      </c>
      <c r="G9">
        <v>4.2415602782974746</v>
      </c>
      <c r="H9">
        <v>22.048991428424781</v>
      </c>
      <c r="I9">
        <v>2.8255189198952411</v>
      </c>
      <c r="J9" t="s">
        <v>95</v>
      </c>
      <c r="K9" t="s">
        <v>42</v>
      </c>
      <c r="L9">
        <v>0.61628141897914346</v>
      </c>
      <c r="M9">
        <v>5.1258004932918935</v>
      </c>
    </row>
    <row r="10" spans="1:13" x14ac:dyDescent="0.2">
      <c r="A10" s="41" t="s">
        <v>50</v>
      </c>
      <c r="B10" s="44">
        <v>1</v>
      </c>
      <c r="C10" s="44">
        <v>9</v>
      </c>
      <c r="D10" t="s">
        <v>42</v>
      </c>
      <c r="E10">
        <v>9.1927530877503063</v>
      </c>
      <c r="F10" t="s">
        <v>42</v>
      </c>
      <c r="G10">
        <v>4.8669287301216091</v>
      </c>
      <c r="H10" t="s">
        <v>42</v>
      </c>
      <c r="I10">
        <v>103.60949507811794</v>
      </c>
      <c r="J10">
        <v>23.694462197973497</v>
      </c>
      <c r="K10">
        <v>26.248141018382213</v>
      </c>
      <c r="L10">
        <v>47.432111236555947</v>
      </c>
      <c r="M10">
        <v>7.3918241845752277</v>
      </c>
    </row>
    <row r="11" spans="1:13" x14ac:dyDescent="0.2">
      <c r="A11" s="41" t="s">
        <v>51</v>
      </c>
      <c r="B11" s="44">
        <v>1</v>
      </c>
      <c r="C11" s="44">
        <v>10</v>
      </c>
      <c r="D11" t="s">
        <v>42</v>
      </c>
      <c r="E11" t="s">
        <v>42</v>
      </c>
      <c r="F11" t="s">
        <v>42</v>
      </c>
      <c r="G11" t="s">
        <v>42</v>
      </c>
      <c r="H11" t="s">
        <v>42</v>
      </c>
      <c r="I11">
        <v>139.71372191366385</v>
      </c>
      <c r="J11" t="s">
        <v>42</v>
      </c>
      <c r="K11" t="s">
        <v>42</v>
      </c>
      <c r="L11" t="s">
        <v>42</v>
      </c>
      <c r="M11">
        <v>4.6915045402762878</v>
      </c>
    </row>
    <row r="12" spans="1:13" x14ac:dyDescent="0.2">
      <c r="A12" s="41" t="s">
        <v>96</v>
      </c>
      <c r="B12" s="44">
        <v>1</v>
      </c>
      <c r="C12" s="44">
        <v>11</v>
      </c>
      <c r="D12">
        <v>2.0329327568212316</v>
      </c>
      <c r="E12">
        <v>0.83296691311189186</v>
      </c>
      <c r="F12">
        <v>271.5966146618797</v>
      </c>
      <c r="G12">
        <v>6.0612305893358283</v>
      </c>
      <c r="H12">
        <v>80.411846224914015</v>
      </c>
      <c r="I12">
        <v>18.546836832836632</v>
      </c>
      <c r="J12">
        <v>19.40329306313328</v>
      </c>
      <c r="K12">
        <v>15.22069980749632</v>
      </c>
      <c r="L12">
        <v>35.168280943609247</v>
      </c>
      <c r="M12">
        <v>12.855319478393595</v>
      </c>
    </row>
    <row r="13" spans="1:13" x14ac:dyDescent="0.2">
      <c r="A13" s="41" t="s">
        <v>97</v>
      </c>
      <c r="B13" s="44">
        <v>1</v>
      </c>
      <c r="C13" s="44">
        <v>12</v>
      </c>
      <c r="D13" t="s">
        <v>42</v>
      </c>
      <c r="E13">
        <v>0.52502670661522211</v>
      </c>
      <c r="F13">
        <v>318.21095147151158</v>
      </c>
      <c r="G13">
        <v>16.335786131898967</v>
      </c>
      <c r="H13">
        <v>83.475465790689313</v>
      </c>
      <c r="I13">
        <v>37.752694030524694</v>
      </c>
      <c r="J13">
        <v>31.713752922837099</v>
      </c>
      <c r="K13">
        <v>11.539350016985617</v>
      </c>
      <c r="L13">
        <v>5.0478578644007364</v>
      </c>
      <c r="M13">
        <v>22.039419110083728</v>
      </c>
    </row>
    <row r="14" spans="1:13" x14ac:dyDescent="0.2">
      <c r="A14" s="41" t="s">
        <v>98</v>
      </c>
      <c r="B14" s="44">
        <v>1</v>
      </c>
      <c r="C14" s="44">
        <v>13</v>
      </c>
      <c r="D14" t="s">
        <v>42</v>
      </c>
      <c r="E14">
        <v>1.5340601814928974</v>
      </c>
      <c r="F14">
        <v>324.19880716503872</v>
      </c>
      <c r="G14">
        <v>29.272916043030865</v>
      </c>
      <c r="H14">
        <v>444.0419853205359</v>
      </c>
      <c r="I14">
        <v>76.172861938950589</v>
      </c>
      <c r="J14">
        <v>47.909321901792666</v>
      </c>
      <c r="K14">
        <v>56.663345034537421</v>
      </c>
      <c r="L14">
        <v>145.41243092281181</v>
      </c>
      <c r="M14">
        <v>35.756240806078772</v>
      </c>
    </row>
    <row r="15" spans="1:13" x14ac:dyDescent="0.2">
      <c r="A15" s="41" t="s">
        <v>99</v>
      </c>
      <c r="B15" s="44">
        <v>1</v>
      </c>
      <c r="C15" s="44">
        <v>14</v>
      </c>
      <c r="D15" t="s">
        <v>42</v>
      </c>
      <c r="E15" t="s">
        <v>42</v>
      </c>
      <c r="F15">
        <v>404.22125440477214</v>
      </c>
      <c r="G15">
        <v>22.072221468662303</v>
      </c>
      <c r="H15">
        <v>146.04732330749883</v>
      </c>
      <c r="I15">
        <v>11.634276438182965</v>
      </c>
      <c r="J15">
        <v>14.630222135619642</v>
      </c>
      <c r="K15">
        <v>68.704261503038538</v>
      </c>
      <c r="L15">
        <v>97.373937845385953</v>
      </c>
      <c r="M15">
        <v>49.820014820877532</v>
      </c>
    </row>
    <row r="16" spans="1:13" x14ac:dyDescent="0.2">
      <c r="A16" s="41" t="s">
        <v>100</v>
      </c>
      <c r="B16" s="44">
        <v>1</v>
      </c>
      <c r="C16" s="44">
        <v>15</v>
      </c>
      <c r="D16" t="s">
        <v>42</v>
      </c>
      <c r="E16">
        <v>0.70741672235035458</v>
      </c>
      <c r="F16">
        <v>254.5522755797563</v>
      </c>
      <c r="G16">
        <v>9.1084635757717507</v>
      </c>
      <c r="H16">
        <v>49.04424369963558</v>
      </c>
      <c r="I16">
        <v>45.141142802311926</v>
      </c>
      <c r="J16">
        <v>28.960787217459078</v>
      </c>
      <c r="K16">
        <v>18.720114747291738</v>
      </c>
      <c r="L16">
        <v>6.566308158535862</v>
      </c>
      <c r="M16">
        <v>9.21182794509639</v>
      </c>
    </row>
    <row r="17" spans="1:13" x14ac:dyDescent="0.2">
      <c r="A17" s="41" t="s">
        <v>101</v>
      </c>
      <c r="B17" s="44">
        <v>1</v>
      </c>
      <c r="C17" s="44">
        <v>16</v>
      </c>
      <c r="D17" t="s">
        <v>42</v>
      </c>
      <c r="E17">
        <v>1.2656696915482937</v>
      </c>
      <c r="F17">
        <v>398.64915736175277</v>
      </c>
      <c r="G17">
        <v>67.203268007483643</v>
      </c>
      <c r="H17">
        <v>85.031412000205322</v>
      </c>
      <c r="I17">
        <v>76.88609369637858</v>
      </c>
      <c r="J17">
        <v>26.054575214341387</v>
      </c>
      <c r="K17" t="s">
        <v>42</v>
      </c>
      <c r="L17">
        <v>133.0917345059124</v>
      </c>
      <c r="M17">
        <v>51.531217855839323</v>
      </c>
    </row>
    <row r="18" spans="1:13" x14ac:dyDescent="0.2">
      <c r="A18" s="41" t="s">
        <v>102</v>
      </c>
      <c r="B18" s="44">
        <v>1</v>
      </c>
      <c r="C18" s="44">
        <v>17</v>
      </c>
      <c r="D18" t="s">
        <v>42</v>
      </c>
      <c r="E18" t="s">
        <v>42</v>
      </c>
      <c r="F18">
        <v>373.68478605248572</v>
      </c>
      <c r="G18">
        <v>22.303292329279699</v>
      </c>
      <c r="H18">
        <v>98.215264589642246</v>
      </c>
      <c r="I18">
        <v>7.4480352885396917</v>
      </c>
      <c r="J18">
        <v>7.7767770849571312</v>
      </c>
      <c r="K18" t="s">
        <v>42</v>
      </c>
      <c r="L18">
        <v>129.5408758690356</v>
      </c>
      <c r="M18">
        <v>53.041631181356671</v>
      </c>
    </row>
    <row r="19" spans="1:13" x14ac:dyDescent="0.2">
      <c r="A19" s="41" t="s">
        <v>103</v>
      </c>
      <c r="B19" s="44">
        <v>1</v>
      </c>
      <c r="C19" s="44">
        <v>18</v>
      </c>
      <c r="D19">
        <v>2.517727747129864</v>
      </c>
      <c r="E19">
        <v>1.4181301920548359</v>
      </c>
      <c r="F19">
        <v>257.26633583151482</v>
      </c>
      <c r="G19">
        <v>7.3896947497661376</v>
      </c>
      <c r="H19" t="s">
        <v>42</v>
      </c>
      <c r="I19">
        <v>31.712553463379393</v>
      </c>
      <c r="J19">
        <v>21.624964925954792</v>
      </c>
      <c r="K19">
        <v>21.64768051938248</v>
      </c>
      <c r="L19">
        <v>21.595876166141778</v>
      </c>
      <c r="M19">
        <v>17.134040458783584</v>
      </c>
    </row>
    <row r="20" spans="1:13" x14ac:dyDescent="0.2">
      <c r="A20" s="41" t="s">
        <v>104</v>
      </c>
      <c r="B20" s="44">
        <v>1</v>
      </c>
      <c r="C20" s="44">
        <v>19</v>
      </c>
      <c r="D20">
        <v>2.9306694498285375</v>
      </c>
      <c r="E20">
        <v>1.3080510852930398</v>
      </c>
      <c r="F20" t="s">
        <v>42</v>
      </c>
      <c r="G20" t="s">
        <v>95</v>
      </c>
      <c r="H20">
        <v>25.620694964841142</v>
      </c>
      <c r="I20" t="s">
        <v>95</v>
      </c>
      <c r="J20" t="s">
        <v>95</v>
      </c>
      <c r="K20" t="s">
        <v>42</v>
      </c>
      <c r="L20">
        <v>4.539723097034881</v>
      </c>
      <c r="M20" t="s">
        <v>42</v>
      </c>
    </row>
    <row r="21" spans="1:13" x14ac:dyDescent="0.2">
      <c r="A21" s="41" t="s">
        <v>105</v>
      </c>
      <c r="B21" s="44">
        <v>1</v>
      </c>
      <c r="C21" s="44">
        <v>20</v>
      </c>
      <c r="D21" t="s">
        <v>42</v>
      </c>
      <c r="E21">
        <v>1.1594911732373419</v>
      </c>
      <c r="F21" t="s">
        <v>42</v>
      </c>
      <c r="G21">
        <v>4.4627073199251637</v>
      </c>
      <c r="H21" t="s">
        <v>42</v>
      </c>
      <c r="I21" t="s">
        <v>95</v>
      </c>
      <c r="J21" t="s">
        <v>95</v>
      </c>
      <c r="K21" t="s">
        <v>42</v>
      </c>
      <c r="L21">
        <v>1.4619050448630342</v>
      </c>
      <c r="M21">
        <v>4.5997367635185205</v>
      </c>
    </row>
    <row r="22" spans="1:13" x14ac:dyDescent="0.2">
      <c r="A22" s="41" t="s">
        <v>52</v>
      </c>
      <c r="B22" s="44">
        <v>2</v>
      </c>
      <c r="C22" s="44">
        <v>21</v>
      </c>
      <c r="D22" t="s">
        <v>42</v>
      </c>
      <c r="F22" t="s">
        <v>42</v>
      </c>
      <c r="G22">
        <v>19.125364748799406</v>
      </c>
      <c r="H22" t="s">
        <v>42</v>
      </c>
      <c r="I22">
        <v>2.0465445134575564</v>
      </c>
      <c r="J22">
        <v>18.570839788161543</v>
      </c>
      <c r="K22" t="s">
        <v>42</v>
      </c>
      <c r="L22" t="s">
        <v>42</v>
      </c>
      <c r="M22">
        <v>30.038411458333332</v>
      </c>
    </row>
    <row r="23" spans="1:13" x14ac:dyDescent="0.2">
      <c r="A23" s="41" t="s">
        <v>53</v>
      </c>
      <c r="B23" s="44">
        <v>2</v>
      </c>
      <c r="C23" s="44">
        <v>22</v>
      </c>
      <c r="D23" t="s">
        <v>42</v>
      </c>
      <c r="E23">
        <v>1.3646663279445728</v>
      </c>
      <c r="F23" t="s">
        <v>42</v>
      </c>
      <c r="G23">
        <v>8.4152654229774662</v>
      </c>
      <c r="H23" t="s">
        <v>42</v>
      </c>
      <c r="I23">
        <v>23.093577639751555</v>
      </c>
      <c r="J23">
        <v>29.629495262456317</v>
      </c>
      <c r="K23" t="s">
        <v>42</v>
      </c>
      <c r="L23">
        <v>0.95348505555885676</v>
      </c>
      <c r="M23">
        <v>17.279727027529763</v>
      </c>
    </row>
    <row r="24" spans="1:13" x14ac:dyDescent="0.2">
      <c r="A24" s="41" t="s">
        <v>54</v>
      </c>
      <c r="B24" s="44">
        <v>2</v>
      </c>
      <c r="C24" s="44">
        <v>23</v>
      </c>
      <c r="D24" t="s">
        <v>42</v>
      </c>
      <c r="E24">
        <v>1.7725416166281758</v>
      </c>
      <c r="F24">
        <v>284.2406254838026</v>
      </c>
      <c r="G24">
        <v>10.566587089028445</v>
      </c>
      <c r="H24">
        <v>34.166752654886274</v>
      </c>
      <c r="I24">
        <v>22.41934989648033</v>
      </c>
      <c r="J24">
        <v>31.951507727780381</v>
      </c>
      <c r="K24" t="s">
        <v>42</v>
      </c>
      <c r="L24" t="s">
        <v>42</v>
      </c>
      <c r="M24">
        <v>17.750999813988095</v>
      </c>
    </row>
    <row r="25" spans="1:13" x14ac:dyDescent="0.2">
      <c r="A25" s="41" t="s">
        <v>55</v>
      </c>
      <c r="B25" s="44">
        <v>2</v>
      </c>
      <c r="C25" s="44">
        <v>24</v>
      </c>
      <c r="D25" t="s">
        <v>42</v>
      </c>
      <c r="E25">
        <v>1.1655428175519631</v>
      </c>
      <c r="F25">
        <v>337.96624518463608</v>
      </c>
      <c r="G25">
        <v>28.141655707425194</v>
      </c>
      <c r="H25">
        <v>136.72255900941568</v>
      </c>
      <c r="I25">
        <v>30.401082815734988</v>
      </c>
      <c r="J25">
        <v>12.570955074395648</v>
      </c>
      <c r="K25">
        <v>44.557130771400004</v>
      </c>
      <c r="L25">
        <v>119.24146413928339</v>
      </c>
      <c r="M25">
        <v>42.151681082589285</v>
      </c>
    </row>
    <row r="26" spans="1:13" x14ac:dyDescent="0.2">
      <c r="A26" s="41" t="s">
        <v>56</v>
      </c>
      <c r="B26" s="44">
        <v>2</v>
      </c>
      <c r="C26" s="44">
        <v>25</v>
      </c>
      <c r="D26" t="s">
        <v>42</v>
      </c>
      <c r="E26">
        <v>0.77174826789838347</v>
      </c>
      <c r="F26" t="s">
        <v>42</v>
      </c>
      <c r="G26" t="s">
        <v>95</v>
      </c>
      <c r="H26" t="s">
        <v>42</v>
      </c>
      <c r="I26" t="s">
        <v>95</v>
      </c>
      <c r="J26" t="s">
        <v>95</v>
      </c>
      <c r="K26" t="s">
        <v>42</v>
      </c>
      <c r="L26" t="s">
        <v>95</v>
      </c>
      <c r="M26">
        <v>3.2105654761904763</v>
      </c>
    </row>
    <row r="27" spans="1:13" x14ac:dyDescent="0.2">
      <c r="A27" s="41" t="s">
        <v>57</v>
      </c>
      <c r="B27" s="44">
        <v>2</v>
      </c>
      <c r="C27" s="44">
        <v>26</v>
      </c>
      <c r="D27" t="s">
        <v>42</v>
      </c>
      <c r="E27" t="s">
        <v>42</v>
      </c>
      <c r="F27">
        <v>326.46988809199945</v>
      </c>
      <c r="G27">
        <v>10.890651643886219</v>
      </c>
      <c r="H27">
        <v>42.612558579474616</v>
      </c>
      <c r="I27">
        <v>32.679130434782607</v>
      </c>
      <c r="J27">
        <v>29.90131498360774</v>
      </c>
      <c r="K27">
        <v>13.991334888609737</v>
      </c>
      <c r="L27">
        <v>5.299851446907125</v>
      </c>
      <c r="M27">
        <v>36.323032924107139</v>
      </c>
    </row>
    <row r="28" spans="1:13" x14ac:dyDescent="0.2">
      <c r="A28" s="41" t="s">
        <v>58</v>
      </c>
      <c r="B28" s="44">
        <v>2</v>
      </c>
      <c r="C28" s="44">
        <v>27</v>
      </c>
      <c r="D28" t="s">
        <v>42</v>
      </c>
      <c r="E28" t="s">
        <v>42</v>
      </c>
      <c r="F28" t="s">
        <v>42</v>
      </c>
      <c r="G28">
        <v>37.065724094939043</v>
      </c>
      <c r="H28">
        <v>67.6669246313255</v>
      </c>
      <c r="I28">
        <v>12.886072463768116</v>
      </c>
      <c r="J28">
        <v>16.565569045646143</v>
      </c>
      <c r="K28" t="s">
        <v>42</v>
      </c>
      <c r="L28" t="s">
        <v>42</v>
      </c>
      <c r="M28">
        <v>40.218947637648803</v>
      </c>
    </row>
    <row r="29" spans="1:13" x14ac:dyDescent="0.2">
      <c r="A29" s="41" t="s">
        <v>59</v>
      </c>
      <c r="B29" s="44">
        <v>2</v>
      </c>
      <c r="C29" s="44">
        <v>28</v>
      </c>
      <c r="D29" t="s">
        <v>42</v>
      </c>
      <c r="E29" t="s">
        <v>42</v>
      </c>
      <c r="F29">
        <v>310.79956754623942</v>
      </c>
      <c r="G29">
        <v>41.267523596231989</v>
      </c>
      <c r="H29" t="s">
        <v>42</v>
      </c>
      <c r="I29">
        <v>39.427910973084884</v>
      </c>
      <c r="J29">
        <v>36.149212811182764</v>
      </c>
      <c r="K29">
        <v>43.029968979926679</v>
      </c>
      <c r="L29">
        <v>102.75487551250816</v>
      </c>
      <c r="M29">
        <v>27.720958891369044</v>
      </c>
    </row>
    <row r="30" spans="1:13" x14ac:dyDescent="0.2">
      <c r="A30" s="41" t="s">
        <v>60</v>
      </c>
      <c r="B30" s="44">
        <v>2</v>
      </c>
      <c r="C30" s="44">
        <v>29</v>
      </c>
      <c r="D30" t="s">
        <v>42</v>
      </c>
      <c r="E30" t="s">
        <v>42</v>
      </c>
      <c r="F30" t="s">
        <v>42</v>
      </c>
      <c r="G30">
        <v>13.651491549685998</v>
      </c>
      <c r="H30">
        <v>79.524872092523324</v>
      </c>
      <c r="I30">
        <v>4.3886356107660447</v>
      </c>
      <c r="J30">
        <v>14.110296501783333</v>
      </c>
      <c r="K30">
        <v>24.566616248365676</v>
      </c>
      <c r="L30" t="s">
        <v>42</v>
      </c>
      <c r="M30">
        <v>36.501848493303569</v>
      </c>
    </row>
    <row r="31" spans="1:13" x14ac:dyDescent="0.2">
      <c r="A31" s="41" t="s">
        <v>61</v>
      </c>
      <c r="B31" s="44">
        <v>2</v>
      </c>
      <c r="C31" s="44">
        <v>30</v>
      </c>
      <c r="D31" t="s">
        <v>42</v>
      </c>
      <c r="E31" t="s">
        <v>42</v>
      </c>
      <c r="F31">
        <v>378.40752947792322</v>
      </c>
      <c r="G31">
        <v>28.806561322497227</v>
      </c>
      <c r="H31" t="s">
        <v>42</v>
      </c>
      <c r="I31">
        <v>35.725403726708073</v>
      </c>
      <c r="J31">
        <v>18.416204921281118</v>
      </c>
      <c r="K31" t="s">
        <v>42</v>
      </c>
      <c r="L31" t="s">
        <v>42</v>
      </c>
      <c r="M31">
        <v>33.789725167410708</v>
      </c>
    </row>
    <row r="32" spans="1:13" x14ac:dyDescent="0.2">
      <c r="A32" s="41" t="s">
        <v>62</v>
      </c>
      <c r="B32" s="44">
        <v>2</v>
      </c>
      <c r="C32" s="44">
        <v>31</v>
      </c>
      <c r="D32" t="s">
        <v>42</v>
      </c>
      <c r="E32" t="s">
        <v>42</v>
      </c>
      <c r="F32">
        <v>409.14017491697996</v>
      </c>
      <c r="G32">
        <v>48.307609715552275</v>
      </c>
      <c r="H32">
        <v>81.430263553893127</v>
      </c>
      <c r="I32">
        <v>37.5936149068323</v>
      </c>
      <c r="J32">
        <v>11.768699787441006</v>
      </c>
      <c r="K32" t="s">
        <v>42</v>
      </c>
      <c r="L32">
        <v>90.367556004516018</v>
      </c>
      <c r="M32">
        <v>31.616152808779759</v>
      </c>
    </row>
    <row r="33" spans="1:13" x14ac:dyDescent="0.2">
      <c r="A33" s="41" t="s">
        <v>63</v>
      </c>
      <c r="B33" s="44">
        <v>2</v>
      </c>
      <c r="C33" s="44">
        <v>32</v>
      </c>
      <c r="D33" t="s">
        <v>42</v>
      </c>
      <c r="E33">
        <v>1.5512039722863742</v>
      </c>
      <c r="F33">
        <v>407.28267537484061</v>
      </c>
      <c r="G33">
        <v>27.676589767270041</v>
      </c>
      <c r="H33">
        <v>425.80495722086067</v>
      </c>
      <c r="I33">
        <v>71.000322981366466</v>
      </c>
      <c r="J33">
        <v>57.367723457145942</v>
      </c>
      <c r="K33">
        <v>65.143692157817839</v>
      </c>
      <c r="L33">
        <v>174.22860538356409</v>
      </c>
      <c r="M33">
        <v>51.695149739583329</v>
      </c>
    </row>
    <row r="34" spans="1:13" x14ac:dyDescent="0.2">
      <c r="A34" s="41" t="s">
        <v>64</v>
      </c>
      <c r="B34" s="44">
        <v>2</v>
      </c>
      <c r="C34" s="44">
        <v>33</v>
      </c>
      <c r="D34" t="s">
        <v>42</v>
      </c>
      <c r="E34" t="s">
        <v>42</v>
      </c>
      <c r="F34">
        <v>409.307851099338</v>
      </c>
      <c r="G34">
        <v>26.337566725157004</v>
      </c>
      <c r="H34">
        <v>49.371490605787017</v>
      </c>
      <c r="I34">
        <v>159.13708074534165</v>
      </c>
      <c r="J34">
        <v>28.970047195302087</v>
      </c>
      <c r="K34" t="s">
        <v>42</v>
      </c>
      <c r="L34">
        <v>58.251054726959417</v>
      </c>
      <c r="M34">
        <v>38.662039620535715</v>
      </c>
    </row>
    <row r="35" spans="1:13" x14ac:dyDescent="0.2">
      <c r="A35" s="41" t="s">
        <v>65</v>
      </c>
      <c r="B35" s="44">
        <v>2</v>
      </c>
      <c r="C35" s="44">
        <v>34</v>
      </c>
      <c r="D35" t="s">
        <v>42</v>
      </c>
      <c r="E35" t="s">
        <v>42</v>
      </c>
      <c r="F35" t="s">
        <v>42</v>
      </c>
      <c r="G35">
        <v>18.383096786110084</v>
      </c>
      <c r="H35" t="s">
        <v>42</v>
      </c>
      <c r="I35">
        <v>6.2676149068322982</v>
      </c>
      <c r="J35">
        <v>30.187268076521239</v>
      </c>
      <c r="K35" t="s">
        <v>42</v>
      </c>
      <c r="L35" t="s">
        <v>42</v>
      </c>
      <c r="M35">
        <v>32.892473493303569</v>
      </c>
    </row>
    <row r="36" spans="1:13" x14ac:dyDescent="0.2">
      <c r="A36" s="41" t="s">
        <v>66</v>
      </c>
      <c r="B36" s="44">
        <v>2</v>
      </c>
      <c r="C36" s="44">
        <v>35</v>
      </c>
      <c r="D36" t="s">
        <v>42</v>
      </c>
      <c r="E36" t="s">
        <v>42</v>
      </c>
      <c r="F36">
        <v>392.54559283652713</v>
      </c>
      <c r="G36">
        <v>27.702509789434799</v>
      </c>
      <c r="H36" t="s">
        <v>42</v>
      </c>
      <c r="I36">
        <v>16.648279503105588</v>
      </c>
      <c r="J36">
        <v>32.715329466440899</v>
      </c>
      <c r="K36">
        <v>22.526469608019074</v>
      </c>
      <c r="L36">
        <v>90.484948600629863</v>
      </c>
      <c r="M36">
        <v>31.076741536458332</v>
      </c>
    </row>
    <row r="37" spans="1:13" x14ac:dyDescent="0.2">
      <c r="A37" s="41" t="s">
        <v>67</v>
      </c>
      <c r="B37" s="44">
        <v>2</v>
      </c>
      <c r="C37" s="44">
        <v>36</v>
      </c>
      <c r="D37" t="s">
        <v>42</v>
      </c>
      <c r="E37">
        <v>0.7698033256351039</v>
      </c>
      <c r="F37">
        <v>445.16593126026879</v>
      </c>
      <c r="G37">
        <v>58.314698743997042</v>
      </c>
      <c r="H37">
        <v>350.97474096048848</v>
      </c>
      <c r="I37">
        <v>72.201254658385082</v>
      </c>
      <c r="J37">
        <v>45.658237561696147</v>
      </c>
      <c r="K37" t="s">
        <v>42</v>
      </c>
      <c r="L37">
        <v>173.52154019846694</v>
      </c>
      <c r="M37">
        <v>54.816324869791664</v>
      </c>
    </row>
    <row r="38" spans="1:13" x14ac:dyDescent="0.2">
      <c r="A38" s="41" t="s">
        <v>68</v>
      </c>
      <c r="B38" s="44">
        <v>2</v>
      </c>
      <c r="C38" s="44">
        <v>37</v>
      </c>
      <c r="D38" t="s">
        <v>42</v>
      </c>
      <c r="E38">
        <v>1.5528756581986145</v>
      </c>
      <c r="F38" t="s">
        <v>42</v>
      </c>
      <c r="G38" t="s">
        <v>95</v>
      </c>
      <c r="H38" t="s">
        <v>42</v>
      </c>
      <c r="I38" t="s">
        <v>95</v>
      </c>
      <c r="J38" t="s">
        <v>95</v>
      </c>
      <c r="K38">
        <v>7.6899018124951937</v>
      </c>
      <c r="L38" t="s">
        <v>42</v>
      </c>
      <c r="M38" t="s">
        <v>42</v>
      </c>
    </row>
    <row r="39" spans="1:13" x14ac:dyDescent="0.2">
      <c r="A39" s="41" t="s">
        <v>69</v>
      </c>
      <c r="B39" s="44">
        <v>2</v>
      </c>
      <c r="C39" s="44">
        <v>38</v>
      </c>
      <c r="D39" t="s">
        <v>42</v>
      </c>
      <c r="E39">
        <v>1.9882212471131639</v>
      </c>
      <c r="F39" t="s">
        <v>42</v>
      </c>
      <c r="G39">
        <v>7.0361973125230879</v>
      </c>
      <c r="H39">
        <v>47.360720581280368</v>
      </c>
      <c r="I39">
        <v>29.46588405797101</v>
      </c>
      <c r="J39">
        <v>37.968649349713587</v>
      </c>
      <c r="K39">
        <v>14.608916348347732</v>
      </c>
      <c r="L39">
        <v>40.748600629865116</v>
      </c>
      <c r="M39">
        <v>7.6911156063988084</v>
      </c>
    </row>
    <row r="40" spans="1:13" x14ac:dyDescent="0.2">
      <c r="A40" s="41" t="s">
        <v>70</v>
      </c>
      <c r="B40" s="44">
        <v>2</v>
      </c>
      <c r="C40" s="44">
        <v>39</v>
      </c>
      <c r="D40" t="s">
        <v>42</v>
      </c>
      <c r="E40">
        <v>1.2393220323325636</v>
      </c>
      <c r="F40" t="s">
        <v>42</v>
      </c>
      <c r="G40" t="s">
        <v>95</v>
      </c>
      <c r="H40" t="s">
        <v>42</v>
      </c>
      <c r="I40" t="s">
        <v>95</v>
      </c>
      <c r="J40" t="s">
        <v>95</v>
      </c>
      <c r="K40" t="s">
        <v>42</v>
      </c>
      <c r="L40" t="s">
        <v>42</v>
      </c>
      <c r="M40" t="s">
        <v>42</v>
      </c>
    </row>
    <row r="41" spans="1:13" x14ac:dyDescent="0.2">
      <c r="A41" s="41" t="s">
        <v>71</v>
      </c>
      <c r="B41" s="44">
        <v>2</v>
      </c>
      <c r="C41" s="44">
        <v>40</v>
      </c>
      <c r="D41" t="s">
        <v>42</v>
      </c>
      <c r="E41">
        <v>1.1196196766743649</v>
      </c>
      <c r="F41" t="s">
        <v>42</v>
      </c>
      <c r="G41" t="s">
        <v>95</v>
      </c>
      <c r="H41" t="s">
        <v>42</v>
      </c>
      <c r="I41">
        <v>18.676648033126291</v>
      </c>
      <c r="J41">
        <v>20.657149547861803</v>
      </c>
      <c r="K41">
        <v>11.830697054374857</v>
      </c>
      <c r="L41">
        <v>35.219727850733861</v>
      </c>
      <c r="M41">
        <v>6.4992792038690474</v>
      </c>
    </row>
    <row r="42" spans="1:13" x14ac:dyDescent="0.2">
      <c r="A42" s="41" t="s">
        <v>106</v>
      </c>
      <c r="B42" s="44">
        <v>2</v>
      </c>
      <c r="C42" s="44">
        <v>41</v>
      </c>
      <c r="D42" t="s">
        <v>42</v>
      </c>
      <c r="E42" t="s">
        <v>42</v>
      </c>
      <c r="F42" t="s">
        <v>42</v>
      </c>
      <c r="G42">
        <v>7.1384873937938682</v>
      </c>
      <c r="H42" t="s">
        <v>42</v>
      </c>
      <c r="I42" t="s">
        <v>95</v>
      </c>
      <c r="J42">
        <v>83.446557625103594</v>
      </c>
      <c r="K42">
        <v>52.19883610633989</v>
      </c>
      <c r="L42">
        <v>202.31737325340649</v>
      </c>
      <c r="M42">
        <v>34.119326636904759</v>
      </c>
    </row>
    <row r="43" spans="1:13" x14ac:dyDescent="0.2">
      <c r="A43" s="41" t="s">
        <v>107</v>
      </c>
      <c r="B43" s="44">
        <v>2</v>
      </c>
      <c r="C43" s="44">
        <v>42</v>
      </c>
      <c r="D43" t="s">
        <v>42</v>
      </c>
      <c r="E43" t="s">
        <v>42</v>
      </c>
      <c r="F43" t="s">
        <v>42</v>
      </c>
      <c r="G43" t="s">
        <v>42</v>
      </c>
      <c r="H43">
        <v>66.345608151683223</v>
      </c>
      <c r="J43">
        <v>57.650109882191884</v>
      </c>
      <c r="K43">
        <v>75.947137693234552</v>
      </c>
      <c r="L43" t="s">
        <v>42</v>
      </c>
      <c r="M43">
        <v>57.393473307291657</v>
      </c>
    </row>
    <row r="44" spans="1:13" x14ac:dyDescent="0.2">
      <c r="A44" s="41" t="s">
        <v>108</v>
      </c>
      <c r="B44" s="44">
        <v>2</v>
      </c>
      <c r="C44" s="44">
        <v>43</v>
      </c>
      <c r="D44" t="s">
        <v>42</v>
      </c>
      <c r="E44" t="s">
        <v>42</v>
      </c>
      <c r="F44" t="s">
        <v>42</v>
      </c>
      <c r="G44">
        <v>8.3209939970446971</v>
      </c>
      <c r="H44" t="s">
        <v>42</v>
      </c>
      <c r="I44">
        <v>11.908511387163562</v>
      </c>
      <c r="J44">
        <v>43.911870879417805</v>
      </c>
      <c r="K44">
        <v>24.789909503422461</v>
      </c>
      <c r="L44">
        <v>72.094681799275065</v>
      </c>
      <c r="M44">
        <v>38.567882719494044</v>
      </c>
    </row>
    <row r="45" spans="1:13" x14ac:dyDescent="0.2">
      <c r="A45" s="41" t="s">
        <v>109</v>
      </c>
      <c r="B45" s="44">
        <v>2</v>
      </c>
      <c r="C45" s="44">
        <v>44</v>
      </c>
      <c r="D45" t="s">
        <v>42</v>
      </c>
      <c r="E45">
        <v>4.1428636489607387</v>
      </c>
      <c r="F45">
        <v>306.85847862853541</v>
      </c>
      <c r="G45">
        <v>20.607425978943482</v>
      </c>
      <c r="H45">
        <v>65.685154133883657</v>
      </c>
      <c r="I45">
        <v>4.7476211180124217</v>
      </c>
      <c r="J45">
        <v>33.324912634650715</v>
      </c>
      <c r="K45">
        <v>44.572512625938934</v>
      </c>
      <c r="L45">
        <v>37.831814130370198</v>
      </c>
      <c r="M45">
        <v>26.10932849702381</v>
      </c>
    </row>
    <row r="46" spans="1:13" x14ac:dyDescent="0.2">
      <c r="A46" s="41" t="s">
        <v>72</v>
      </c>
      <c r="B46" s="44">
        <v>3</v>
      </c>
      <c r="C46" s="44">
        <v>45</v>
      </c>
      <c r="D46" t="s">
        <v>42</v>
      </c>
      <c r="E46">
        <v>2.4154414225406167</v>
      </c>
      <c r="F46">
        <v>232.3301528444677</v>
      </c>
      <c r="G46">
        <v>8.6717251401688493</v>
      </c>
      <c r="H46">
        <v>41.624295400702557</v>
      </c>
      <c r="I46">
        <v>27.487062305603555</v>
      </c>
      <c r="J46">
        <v>36.482755031228315</v>
      </c>
      <c r="K46" t="s">
        <v>42</v>
      </c>
      <c r="L46">
        <v>9.3718610290652897</v>
      </c>
      <c r="M46">
        <v>12.856546415291279</v>
      </c>
    </row>
    <row r="47" spans="1:13" x14ac:dyDescent="0.2">
      <c r="A47" s="41" t="s">
        <v>73</v>
      </c>
      <c r="B47" s="44">
        <v>3</v>
      </c>
      <c r="C47" s="44">
        <v>46</v>
      </c>
      <c r="D47" t="s">
        <v>42</v>
      </c>
      <c r="E47">
        <v>4.2722130740693363</v>
      </c>
      <c r="F47" t="s">
        <v>42</v>
      </c>
      <c r="G47">
        <v>5.4581244441580203</v>
      </c>
      <c r="H47" t="s">
        <v>42</v>
      </c>
      <c r="I47">
        <v>1.8344084176746482</v>
      </c>
      <c r="J47">
        <v>2.9685326547921966</v>
      </c>
      <c r="K47" t="s">
        <v>42</v>
      </c>
      <c r="L47">
        <v>4.3252577260346401</v>
      </c>
      <c r="M47" t="s">
        <v>42</v>
      </c>
    </row>
    <row r="48" spans="1:13" x14ac:dyDescent="0.2">
      <c r="A48" s="41" t="s">
        <v>74</v>
      </c>
      <c r="B48" s="44">
        <v>3</v>
      </c>
      <c r="C48" s="44">
        <v>47</v>
      </c>
      <c r="D48" t="s">
        <v>42</v>
      </c>
      <c r="E48">
        <v>0.9670811820391455</v>
      </c>
      <c r="F48" t="s">
        <v>42</v>
      </c>
      <c r="G48" t="s">
        <v>42</v>
      </c>
      <c r="H48" t="s">
        <v>42</v>
      </c>
      <c r="I48" t="s">
        <v>95</v>
      </c>
      <c r="J48" t="s">
        <v>95</v>
      </c>
      <c r="K48" t="s">
        <v>42</v>
      </c>
      <c r="L48" t="s">
        <v>42</v>
      </c>
      <c r="M48" t="s">
        <v>42</v>
      </c>
    </row>
    <row r="49" spans="1:13" x14ac:dyDescent="0.2">
      <c r="A49" s="41" t="s">
        <v>75</v>
      </c>
      <c r="B49" s="44">
        <v>3</v>
      </c>
      <c r="C49" s="44">
        <v>48</v>
      </c>
      <c r="D49" t="s">
        <v>42</v>
      </c>
      <c r="E49">
        <v>1.9834352820775234</v>
      </c>
      <c r="F49">
        <v>265.89765858419031</v>
      </c>
      <c r="G49">
        <v>13.553082812399303</v>
      </c>
      <c r="H49">
        <v>75.917347438934726</v>
      </c>
      <c r="I49">
        <v>43.296188768205383</v>
      </c>
      <c r="J49">
        <v>41.654668825661197</v>
      </c>
      <c r="K49">
        <v>22.765693197544447</v>
      </c>
      <c r="L49" t="s">
        <v>42</v>
      </c>
      <c r="M49">
        <v>17.299980429251743</v>
      </c>
    </row>
    <row r="50" spans="1:13" x14ac:dyDescent="0.2">
      <c r="A50" s="41" t="s">
        <v>76</v>
      </c>
      <c r="B50" s="44">
        <v>3</v>
      </c>
      <c r="C50" s="44">
        <v>49</v>
      </c>
      <c r="D50" t="s">
        <v>42</v>
      </c>
      <c r="E50" t="s">
        <v>42</v>
      </c>
      <c r="F50">
        <v>327.9727940975975</v>
      </c>
      <c r="G50">
        <v>16.546052136366569</v>
      </c>
      <c r="H50">
        <v>37.81024834572338</v>
      </c>
      <c r="I50" t="s">
        <v>95</v>
      </c>
      <c r="J50">
        <v>16.374292543758191</v>
      </c>
      <c r="K50" t="s">
        <v>42</v>
      </c>
      <c r="L50">
        <v>82.518164370022177</v>
      </c>
      <c r="M50">
        <v>65.556122382412426</v>
      </c>
    </row>
    <row r="51" spans="1:13" x14ac:dyDescent="0.2">
      <c r="A51" s="41" t="s">
        <v>77</v>
      </c>
      <c r="B51" s="44">
        <v>3</v>
      </c>
      <c r="C51" s="44">
        <v>50</v>
      </c>
      <c r="D51" t="s">
        <v>42</v>
      </c>
      <c r="E51" t="s">
        <v>42</v>
      </c>
      <c r="F51" t="s">
        <v>42</v>
      </c>
      <c r="G51">
        <v>10.783279113230652</v>
      </c>
      <c r="H51" t="s">
        <v>42</v>
      </c>
      <c r="I51">
        <v>6.034221969883979</v>
      </c>
      <c r="J51">
        <v>19.104406662040251</v>
      </c>
      <c r="K51" t="s">
        <v>42</v>
      </c>
      <c r="L51" t="s">
        <v>42</v>
      </c>
      <c r="M51">
        <v>40.891291017026553</v>
      </c>
    </row>
    <row r="52" spans="1:13" x14ac:dyDescent="0.2">
      <c r="A52" s="41" t="s">
        <v>78</v>
      </c>
      <c r="B52" s="44">
        <v>3</v>
      </c>
      <c r="C52" s="44">
        <v>51</v>
      </c>
      <c r="D52" t="s">
        <v>42</v>
      </c>
      <c r="E52">
        <v>1.9285886657285407</v>
      </c>
      <c r="F52">
        <v>237.05810090058262</v>
      </c>
      <c r="G52">
        <v>7.5237030353805512</v>
      </c>
      <c r="H52" t="s">
        <v>42</v>
      </c>
      <c r="I52">
        <v>10.91613450999753</v>
      </c>
      <c r="J52">
        <v>19.95618783252371</v>
      </c>
      <c r="K52">
        <v>18.649799510308366</v>
      </c>
      <c r="L52">
        <v>15.136097734769166</v>
      </c>
      <c r="M52">
        <v>39.833739969991527</v>
      </c>
    </row>
    <row r="53" spans="1:13" x14ac:dyDescent="0.2">
      <c r="A53" s="41" t="s">
        <v>79</v>
      </c>
      <c r="B53" s="44">
        <v>3</v>
      </c>
      <c r="C53" s="44">
        <v>52</v>
      </c>
      <c r="D53" t="s">
        <v>42</v>
      </c>
      <c r="E53">
        <v>4.1083410003837795</v>
      </c>
      <c r="F53">
        <v>331.33411479938582</v>
      </c>
      <c r="G53">
        <v>19.635900560675392</v>
      </c>
      <c r="H53">
        <v>332.50582060289196</v>
      </c>
      <c r="I53">
        <v>55.953408022710434</v>
      </c>
      <c r="J53">
        <v>28.840889814172257</v>
      </c>
      <c r="K53">
        <v>84.636457187466746</v>
      </c>
      <c r="L53">
        <v>142.14184413464966</v>
      </c>
      <c r="M53">
        <v>38.808402374584126</v>
      </c>
    </row>
    <row r="54" spans="1:13" x14ac:dyDescent="0.2">
      <c r="A54" s="41" t="s">
        <v>80</v>
      </c>
      <c r="B54" s="44">
        <v>3</v>
      </c>
      <c r="C54" s="44">
        <v>53</v>
      </c>
      <c r="D54" t="s">
        <v>42</v>
      </c>
      <c r="E54" t="s">
        <v>42</v>
      </c>
      <c r="F54" t="s">
        <v>42</v>
      </c>
      <c r="G54">
        <v>14.249811690404073</v>
      </c>
      <c r="H54">
        <v>81.532289028674128</v>
      </c>
      <c r="I54" t="s">
        <v>95</v>
      </c>
      <c r="J54">
        <v>32.233225383607063</v>
      </c>
      <c r="K54" t="s">
        <v>42</v>
      </c>
      <c r="L54" t="s">
        <v>42</v>
      </c>
      <c r="M54">
        <v>44.520803705395004</v>
      </c>
    </row>
    <row r="55" spans="1:13" x14ac:dyDescent="0.2">
      <c r="A55" s="41" t="s">
        <v>81</v>
      </c>
      <c r="B55" s="44">
        <v>3</v>
      </c>
      <c r="C55" s="44">
        <v>54</v>
      </c>
      <c r="D55" t="s">
        <v>42</v>
      </c>
      <c r="E55">
        <v>3.9404400153511578</v>
      </c>
      <c r="F55">
        <v>463.38134734364689</v>
      </c>
      <c r="G55">
        <v>31.084437842366441</v>
      </c>
      <c r="H55">
        <v>328.13648803202352</v>
      </c>
      <c r="I55">
        <v>64.375892594421131</v>
      </c>
      <c r="J55">
        <v>12.443114349602901</v>
      </c>
      <c r="K55">
        <v>45.307476668677481</v>
      </c>
      <c r="L55">
        <v>112.69488915194631</v>
      </c>
      <c r="M55">
        <v>56.410672581381704</v>
      </c>
    </row>
    <row r="56" spans="1:13" x14ac:dyDescent="0.2">
      <c r="A56" s="41" t="s">
        <v>82</v>
      </c>
      <c r="B56" s="44">
        <v>3</v>
      </c>
      <c r="C56" s="44">
        <v>55</v>
      </c>
      <c r="D56" t="s">
        <v>42</v>
      </c>
      <c r="E56" t="s">
        <v>42</v>
      </c>
      <c r="F56" t="s">
        <v>42</v>
      </c>
      <c r="G56">
        <v>11.170604884964877</v>
      </c>
      <c r="H56" t="s">
        <v>42</v>
      </c>
      <c r="I56">
        <v>4.3108163910145647</v>
      </c>
      <c r="J56">
        <v>18.493075796129233</v>
      </c>
      <c r="K56" t="s">
        <v>42</v>
      </c>
      <c r="L56" t="s">
        <v>42</v>
      </c>
      <c r="M56">
        <v>38.893743884141173</v>
      </c>
    </row>
    <row r="57" spans="1:13" x14ac:dyDescent="0.2">
      <c r="A57" s="41" t="s">
        <v>83</v>
      </c>
      <c r="B57" s="44">
        <v>3</v>
      </c>
      <c r="C57" s="44">
        <v>56</v>
      </c>
      <c r="D57" t="s">
        <v>42</v>
      </c>
      <c r="E57">
        <v>1.0605252142765769</v>
      </c>
      <c r="F57" t="s">
        <v>42</v>
      </c>
      <c r="G57">
        <v>6.0194053618611845</v>
      </c>
      <c r="H57" t="s">
        <v>42</v>
      </c>
      <c r="I57" t="s">
        <v>95</v>
      </c>
      <c r="J57" t="s">
        <v>95</v>
      </c>
      <c r="K57" t="s">
        <v>42</v>
      </c>
      <c r="L57">
        <v>7.279332498189885</v>
      </c>
      <c r="M57" t="s">
        <v>95</v>
      </c>
    </row>
    <row r="58" spans="1:13" x14ac:dyDescent="0.2">
      <c r="A58" s="41" t="s">
        <v>84</v>
      </c>
      <c r="B58" s="44">
        <v>3</v>
      </c>
      <c r="C58" s="44">
        <v>57</v>
      </c>
      <c r="D58" t="s">
        <v>42</v>
      </c>
      <c r="E58">
        <v>1.2560720992708201</v>
      </c>
      <c r="F58">
        <v>369.19675873906175</v>
      </c>
      <c r="G58">
        <v>20.88543294451247</v>
      </c>
      <c r="H58">
        <v>159.96064455518342</v>
      </c>
      <c r="I58">
        <v>38.381672920266602</v>
      </c>
      <c r="J58">
        <v>25.90832369496492</v>
      </c>
      <c r="K58">
        <v>72.004187218338615</v>
      </c>
      <c r="L58">
        <v>102.56688234820885</v>
      </c>
      <c r="M58">
        <v>38.012251288407597</v>
      </c>
    </row>
    <row r="59" spans="1:13" x14ac:dyDescent="0.2">
      <c r="A59" s="41" t="s">
        <v>85</v>
      </c>
      <c r="B59" s="44">
        <v>3</v>
      </c>
      <c r="C59" s="44">
        <v>58</v>
      </c>
      <c r="D59" t="s">
        <v>42</v>
      </c>
      <c r="E59">
        <v>2.6711993859536909</v>
      </c>
      <c r="F59">
        <v>323.43050510242495</v>
      </c>
      <c r="G59">
        <v>24.138028613778438</v>
      </c>
      <c r="H59">
        <v>135.61151049750839</v>
      </c>
      <c r="I59">
        <v>54.868073784250804</v>
      </c>
      <c r="J59">
        <v>48.011685557868766</v>
      </c>
      <c r="K59">
        <v>92.327809517050511</v>
      </c>
      <c r="L59">
        <v>117.05546425164634</v>
      </c>
      <c r="M59">
        <v>26.518155130797833</v>
      </c>
    </row>
    <row r="60" spans="1:13" x14ac:dyDescent="0.2">
      <c r="A60" s="41" t="s">
        <v>86</v>
      </c>
      <c r="B60" s="44">
        <v>3</v>
      </c>
      <c r="C60" s="44">
        <v>59</v>
      </c>
      <c r="D60" t="s">
        <v>42</v>
      </c>
      <c r="E60">
        <v>1.6959802481770501</v>
      </c>
      <c r="F60">
        <v>424.81107213575746</v>
      </c>
      <c r="G60">
        <v>57.780693690790748</v>
      </c>
      <c r="H60">
        <v>190.01668572829018</v>
      </c>
      <c r="I60">
        <v>31.862393260923227</v>
      </c>
      <c r="J60">
        <v>25.463512992520627</v>
      </c>
      <c r="K60" t="s">
        <v>42</v>
      </c>
      <c r="L60">
        <v>101.63360954362093</v>
      </c>
      <c r="M60">
        <v>27.36858242546807</v>
      </c>
    </row>
    <row r="61" spans="1:13" x14ac:dyDescent="0.2">
      <c r="A61" s="41" t="s">
        <v>87</v>
      </c>
      <c r="B61" s="44">
        <v>3</v>
      </c>
      <c r="C61" s="44">
        <v>60</v>
      </c>
      <c r="D61" t="s">
        <v>42</v>
      </c>
      <c r="E61">
        <v>1.4116637584751182</v>
      </c>
      <c r="F61">
        <v>298.741266332929</v>
      </c>
      <c r="G61">
        <v>10.842604176064963</v>
      </c>
      <c r="H61">
        <v>44.948247692182015</v>
      </c>
      <c r="I61">
        <v>12.348032683288075</v>
      </c>
      <c r="J61">
        <v>9.7854884725113749</v>
      </c>
      <c r="K61">
        <v>51.52656044852916</v>
      </c>
      <c r="L61">
        <v>50.328464217167948</v>
      </c>
      <c r="M61">
        <v>31.397912453519474</v>
      </c>
    </row>
    <row r="62" spans="1:13" x14ac:dyDescent="0.2">
      <c r="A62" s="41" t="s">
        <v>88</v>
      </c>
      <c r="B62" s="44">
        <v>3</v>
      </c>
      <c r="C62" s="44">
        <v>61</v>
      </c>
      <c r="D62" t="s">
        <v>42</v>
      </c>
      <c r="E62">
        <v>2.0800178585134961</v>
      </c>
      <c r="F62">
        <v>406.87828264578866</v>
      </c>
      <c r="G62">
        <v>20.638646065605467</v>
      </c>
      <c r="H62">
        <v>199.49262723633686</v>
      </c>
      <c r="I62">
        <v>36.275257566033076</v>
      </c>
      <c r="J62">
        <v>44.951021667052203</v>
      </c>
      <c r="K62">
        <v>75.439125652035059</v>
      </c>
      <c r="L62">
        <v>92.115272781602329</v>
      </c>
      <c r="M62">
        <v>29.618709635331729</v>
      </c>
    </row>
    <row r="63" spans="1:13" x14ac:dyDescent="0.2">
      <c r="A63" s="41" t="s">
        <v>89</v>
      </c>
      <c r="B63" s="44">
        <v>3</v>
      </c>
      <c r="C63" s="44">
        <v>62</v>
      </c>
      <c r="D63" t="s">
        <v>42</v>
      </c>
      <c r="E63">
        <v>2.5859912498400921</v>
      </c>
      <c r="F63">
        <v>385.31752434716367</v>
      </c>
      <c r="G63">
        <v>21.152516272475353</v>
      </c>
      <c r="H63">
        <v>166.37029245976638</v>
      </c>
      <c r="I63">
        <v>50.635395482596891</v>
      </c>
      <c r="J63">
        <v>39.036988202637062</v>
      </c>
      <c r="K63">
        <v>69.026649160782085</v>
      </c>
      <c r="L63">
        <v>53.031065037753848</v>
      </c>
      <c r="M63">
        <v>37.88707678256899</v>
      </c>
    </row>
    <row r="64" spans="1:13" x14ac:dyDescent="0.2">
      <c r="A64" s="41" t="s">
        <v>90</v>
      </c>
      <c r="B64" s="44">
        <v>3</v>
      </c>
      <c r="C64" s="44">
        <v>63</v>
      </c>
      <c r="D64" t="s">
        <v>42</v>
      </c>
      <c r="E64">
        <v>4.7604458999616224</v>
      </c>
      <c r="F64">
        <v>433.94536106095779</v>
      </c>
      <c r="G64">
        <v>40.840486756460663</v>
      </c>
      <c r="H64">
        <v>223.04550281839721</v>
      </c>
      <c r="I64">
        <v>40.750476795852876</v>
      </c>
      <c r="J64">
        <v>29.883379597501733</v>
      </c>
      <c r="K64" s="39">
        <v>365.67758418792806</v>
      </c>
      <c r="L64">
        <v>85.921906425624343</v>
      </c>
      <c r="M64">
        <v>44.610855241698744</v>
      </c>
    </row>
    <row r="65" spans="1:13" x14ac:dyDescent="0.2">
      <c r="A65" s="41" t="s">
        <v>91</v>
      </c>
      <c r="B65" s="44">
        <v>3</v>
      </c>
      <c r="C65" s="44">
        <v>64</v>
      </c>
      <c r="D65" t="s">
        <v>42</v>
      </c>
      <c r="E65" t="s">
        <v>42</v>
      </c>
      <c r="F65">
        <v>516.5135626004402</v>
      </c>
      <c r="G65">
        <v>32.556233163626992</v>
      </c>
      <c r="H65">
        <v>334.02111755575527</v>
      </c>
      <c r="I65">
        <v>22.128737225376447</v>
      </c>
      <c r="J65">
        <v>18.498704603284757</v>
      </c>
      <c r="K65" t="s">
        <v>42</v>
      </c>
      <c r="L65">
        <v>128.3871924239464</v>
      </c>
      <c r="M65">
        <v>39.65131450192446</v>
      </c>
    </row>
    <row r="66" spans="1:13" x14ac:dyDescent="0.2">
      <c r="A66" s="41" t="s">
        <v>92</v>
      </c>
      <c r="B66" s="44">
        <v>3</v>
      </c>
      <c r="C66" s="44">
        <v>65</v>
      </c>
      <c r="D66" t="s">
        <v>42</v>
      </c>
      <c r="E66" t="s">
        <v>42</v>
      </c>
      <c r="F66">
        <v>456.25900107729933</v>
      </c>
      <c r="G66">
        <v>38.515315460462716</v>
      </c>
      <c r="H66">
        <v>223.32333959643822</v>
      </c>
      <c r="I66">
        <v>23.906630313502838</v>
      </c>
      <c r="J66">
        <v>16.227550312283135</v>
      </c>
      <c r="K66" t="s">
        <v>42</v>
      </c>
      <c r="L66">
        <v>80.679845077059227</v>
      </c>
      <c r="M66">
        <v>28.646147824385153</v>
      </c>
    </row>
    <row r="67" spans="1:13" x14ac:dyDescent="0.2">
      <c r="A67" s="41" t="s">
        <v>93</v>
      </c>
      <c r="B67" s="44">
        <v>3</v>
      </c>
      <c r="C67" s="44">
        <v>66</v>
      </c>
      <c r="D67" t="s">
        <v>42</v>
      </c>
      <c r="E67">
        <v>1.7924737878981705</v>
      </c>
      <c r="F67">
        <v>353.80687127777867</v>
      </c>
      <c r="G67">
        <v>28.208873944705807</v>
      </c>
      <c r="H67">
        <v>65.905134384445716</v>
      </c>
      <c r="I67">
        <v>27.359608417674647</v>
      </c>
      <c r="J67">
        <v>14.671647775464571</v>
      </c>
      <c r="K67" s="39">
        <v>246.39047585252476</v>
      </c>
      <c r="L67">
        <v>105.70786452287642</v>
      </c>
      <c r="M67">
        <v>43.427855698349539</v>
      </c>
    </row>
    <row r="68" spans="1:13" x14ac:dyDescent="0.2">
      <c r="A68" s="41" t="s">
        <v>94</v>
      </c>
      <c r="B68" s="44">
        <v>3</v>
      </c>
      <c r="C68" s="44">
        <v>67</v>
      </c>
      <c r="D68" t="s">
        <v>42</v>
      </c>
      <c r="E68" t="s">
        <v>42</v>
      </c>
      <c r="F68">
        <v>455.81444109853368</v>
      </c>
      <c r="G68">
        <v>48.292686859573372</v>
      </c>
      <c r="H68">
        <v>167.59533534841927</v>
      </c>
      <c r="I68">
        <v>22.732050012342633</v>
      </c>
      <c r="J68">
        <v>25.567164006476983</v>
      </c>
      <c r="K68">
        <v>24.495936978815514</v>
      </c>
      <c r="L68">
        <v>98.819390651756677</v>
      </c>
      <c r="M68">
        <v>20.944197273142411</v>
      </c>
    </row>
    <row r="71" spans="1:13" x14ac:dyDescent="0.2">
      <c r="A71" s="43" t="s">
        <v>260</v>
      </c>
      <c r="B71" s="43"/>
      <c r="C71" s="43"/>
      <c r="D71" s="43"/>
      <c r="E71" s="43"/>
      <c r="F71" s="43"/>
      <c r="G71" s="43"/>
      <c r="H71" s="43"/>
    </row>
    <row r="72" spans="1:13" x14ac:dyDescent="0.2">
      <c r="A72" s="50" t="s">
        <v>252</v>
      </c>
      <c r="B72" s="50"/>
      <c r="C72" s="50"/>
      <c r="D72" s="50"/>
      <c r="E72" s="5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workbookViewId="0"/>
  </sheetViews>
  <sheetFormatPr baseColWidth="10" defaultColWidth="8.83203125" defaultRowHeight="15" x14ac:dyDescent="0.2"/>
  <cols>
    <col min="1" max="1" width="12.5" bestFit="1" customWidth="1"/>
    <col min="2" max="2" width="12" bestFit="1" customWidth="1"/>
    <col min="3" max="3" width="19" bestFit="1" customWidth="1"/>
    <col min="4" max="4" width="12" bestFit="1" customWidth="1"/>
  </cols>
  <sheetData>
    <row r="1" spans="1:4" x14ac:dyDescent="0.2">
      <c r="A1" s="3" t="s">
        <v>0</v>
      </c>
      <c r="B1" s="5" t="s">
        <v>2</v>
      </c>
      <c r="C1" s="31" t="s">
        <v>3</v>
      </c>
      <c r="D1" s="31" t="s">
        <v>4</v>
      </c>
    </row>
    <row r="2" spans="1:4" x14ac:dyDescent="0.2">
      <c r="A2" s="6">
        <v>1.953125</v>
      </c>
      <c r="B2" s="5">
        <v>13.548</v>
      </c>
      <c r="C2" s="15">
        <v>16.722000000000001</v>
      </c>
      <c r="D2" s="23">
        <v>22.13</v>
      </c>
    </row>
    <row r="3" spans="1:4" x14ac:dyDescent="0.2">
      <c r="A3" s="6">
        <v>3.90625</v>
      </c>
      <c r="B3" s="5">
        <v>34.319000000000003</v>
      </c>
      <c r="C3" s="15">
        <v>58.509</v>
      </c>
      <c r="D3" s="23">
        <v>27.073</v>
      </c>
    </row>
    <row r="4" spans="1:4" x14ac:dyDescent="0.2">
      <c r="A4" s="6">
        <v>7.8125</v>
      </c>
      <c r="B4" s="5">
        <v>65.460999999999999</v>
      </c>
      <c r="C4" s="15">
        <v>134.68199999999999</v>
      </c>
      <c r="D4" s="23">
        <v>71.521000000000001</v>
      </c>
    </row>
    <row r="5" spans="1:4" x14ac:dyDescent="0.2">
      <c r="A5" s="6">
        <v>15.625</v>
      </c>
      <c r="B5" s="5">
        <v>242.566</v>
      </c>
      <c r="C5" s="15">
        <v>237.12700000000001</v>
      </c>
      <c r="D5" s="23">
        <v>158.39400000000001</v>
      </c>
    </row>
    <row r="6" spans="1:4" x14ac:dyDescent="0.2">
      <c r="A6" s="6">
        <v>31.25</v>
      </c>
      <c r="B6" s="5">
        <v>389.84</v>
      </c>
      <c r="C6" s="15">
        <v>513.21699999999998</v>
      </c>
      <c r="D6" s="23">
        <v>326.83100000000002</v>
      </c>
    </row>
    <row r="7" spans="1:4" x14ac:dyDescent="0.2">
      <c r="A7" s="6">
        <v>62.5</v>
      </c>
      <c r="B7" s="5">
        <v>1284.3620000000001</v>
      </c>
      <c r="C7" s="15">
        <v>1059.5719999999999</v>
      </c>
      <c r="D7" s="23"/>
    </row>
    <row r="8" spans="1:4" x14ac:dyDescent="0.2">
      <c r="A8" s="6">
        <v>125</v>
      </c>
      <c r="B8" s="5">
        <v>2343.2429999999999</v>
      </c>
      <c r="C8" s="15">
        <v>2457.8090000000002</v>
      </c>
      <c r="D8" s="23">
        <v>2166.1080000000002</v>
      </c>
    </row>
    <row r="9" spans="1:4" x14ac:dyDescent="0.2">
      <c r="A9" s="6">
        <v>250</v>
      </c>
      <c r="B9" s="5">
        <v>5548.8959999999997</v>
      </c>
      <c r="C9" s="15">
        <v>2931.0680000000002</v>
      </c>
      <c r="D9" s="23">
        <v>4161.375</v>
      </c>
    </row>
    <row r="10" spans="1:4" x14ac:dyDescent="0.2">
      <c r="A10" s="6">
        <v>500</v>
      </c>
      <c r="B10" s="5">
        <v>7111.9160000000002</v>
      </c>
      <c r="C10" s="15">
        <v>9868.5990000000002</v>
      </c>
      <c r="D10" s="23">
        <v>5510.1890000000003</v>
      </c>
    </row>
    <row r="11" spans="1:4" x14ac:dyDescent="0.2">
      <c r="A11" s="6">
        <v>1000</v>
      </c>
      <c r="B11" s="5">
        <v>12376.264999999999</v>
      </c>
      <c r="C11" s="15">
        <v>11290.111999999999</v>
      </c>
      <c r="D11" s="23"/>
    </row>
    <row r="16" spans="1:4" x14ac:dyDescent="0.2">
      <c r="B16" s="41" t="s">
        <v>126</v>
      </c>
      <c r="C16" s="41" t="s">
        <v>127</v>
      </c>
      <c r="D16" s="41" t="s">
        <v>171</v>
      </c>
    </row>
    <row r="17" spans="1:4" x14ac:dyDescent="0.2">
      <c r="A17" s="41" t="s">
        <v>41</v>
      </c>
      <c r="B17" s="41" t="s">
        <v>42</v>
      </c>
      <c r="C17" s="41" t="s">
        <v>42</v>
      </c>
      <c r="D17" s="41" t="s">
        <v>42</v>
      </c>
    </row>
    <row r="18" spans="1:4" x14ac:dyDescent="0.2">
      <c r="A18" s="41" t="s">
        <v>43</v>
      </c>
      <c r="B18" s="41" t="s">
        <v>42</v>
      </c>
      <c r="C18" s="41" t="s">
        <v>42</v>
      </c>
      <c r="D18" s="41" t="s">
        <v>42</v>
      </c>
    </row>
    <row r="19" spans="1:4" x14ac:dyDescent="0.2">
      <c r="A19" s="41" t="s">
        <v>44</v>
      </c>
      <c r="B19" s="41" t="s">
        <v>42</v>
      </c>
      <c r="C19" s="41" t="s">
        <v>42</v>
      </c>
      <c r="D19" s="41" t="s">
        <v>42</v>
      </c>
    </row>
    <row r="20" spans="1:4" x14ac:dyDescent="0.2">
      <c r="A20" s="41" t="s">
        <v>45</v>
      </c>
      <c r="B20" s="41" t="s">
        <v>42</v>
      </c>
      <c r="C20" s="41" t="s">
        <v>42</v>
      </c>
      <c r="D20" s="41" t="s">
        <v>42</v>
      </c>
    </row>
    <row r="21" spans="1:4" x14ac:dyDescent="0.2">
      <c r="A21" s="41" t="s">
        <v>46</v>
      </c>
      <c r="B21" s="41" t="s">
        <v>42</v>
      </c>
      <c r="C21" s="41" t="s">
        <v>42</v>
      </c>
      <c r="D21" s="41" t="s">
        <v>42</v>
      </c>
    </row>
    <row r="22" spans="1:4" x14ac:dyDescent="0.2">
      <c r="A22" s="41" t="s">
        <v>47</v>
      </c>
      <c r="B22" s="41" t="s">
        <v>42</v>
      </c>
      <c r="C22" s="41" t="s">
        <v>42</v>
      </c>
      <c r="D22" s="41" t="s">
        <v>42</v>
      </c>
    </row>
    <row r="23" spans="1:4" x14ac:dyDescent="0.2">
      <c r="A23" s="41" t="s">
        <v>48</v>
      </c>
      <c r="B23" s="41" t="s">
        <v>42</v>
      </c>
      <c r="C23" s="41" t="s">
        <v>42</v>
      </c>
      <c r="D23" s="41" t="s">
        <v>42</v>
      </c>
    </row>
    <row r="24" spans="1:4" x14ac:dyDescent="0.2">
      <c r="A24" s="41" t="s">
        <v>49</v>
      </c>
      <c r="B24" s="41" t="s">
        <v>42</v>
      </c>
      <c r="C24" s="41" t="s">
        <v>42</v>
      </c>
      <c r="D24" s="41" t="s">
        <v>42</v>
      </c>
    </row>
    <row r="25" spans="1:4" x14ac:dyDescent="0.2">
      <c r="A25" s="41" t="s">
        <v>50</v>
      </c>
      <c r="B25" s="41" t="s">
        <v>42</v>
      </c>
      <c r="C25" s="41" t="s">
        <v>42</v>
      </c>
      <c r="D25" s="41" t="s">
        <v>42</v>
      </c>
    </row>
    <row r="26" spans="1:4" x14ac:dyDescent="0.2">
      <c r="A26" s="41" t="s">
        <v>51</v>
      </c>
      <c r="B26" s="41" t="s">
        <v>42</v>
      </c>
      <c r="C26" s="41" t="s">
        <v>42</v>
      </c>
      <c r="D26" s="41" t="s">
        <v>42</v>
      </c>
    </row>
    <row r="27" spans="1:4" x14ac:dyDescent="0.2">
      <c r="A27" s="41" t="s">
        <v>96</v>
      </c>
      <c r="B27" s="41">
        <v>15.117000000000001</v>
      </c>
      <c r="C27" s="41">
        <f>(B27+13.289)/13.414</f>
        <v>2.1176382883554496</v>
      </c>
      <c r="D27">
        <f>C27*0.96</f>
        <v>2.0329327568212316</v>
      </c>
    </row>
    <row r="28" spans="1:4" x14ac:dyDescent="0.2">
      <c r="A28" s="41" t="s">
        <v>97</v>
      </c>
      <c r="B28" s="41" t="s">
        <v>42</v>
      </c>
      <c r="C28" s="41" t="s">
        <v>42</v>
      </c>
      <c r="D28" s="41" t="s">
        <v>42</v>
      </c>
    </row>
    <row r="29" spans="1:4" x14ac:dyDescent="0.2">
      <c r="A29" s="41" t="s">
        <v>98</v>
      </c>
      <c r="B29" s="41" t="s">
        <v>42</v>
      </c>
      <c r="C29" s="41" t="s">
        <v>42</v>
      </c>
      <c r="D29" s="41" t="s">
        <v>42</v>
      </c>
    </row>
    <row r="30" spans="1:4" x14ac:dyDescent="0.2">
      <c r="A30" s="41" t="s">
        <v>99</v>
      </c>
      <c r="B30" s="41" t="s">
        <v>42</v>
      </c>
      <c r="C30" s="41" t="s">
        <v>42</v>
      </c>
      <c r="D30" s="41" t="s">
        <v>42</v>
      </c>
    </row>
    <row r="31" spans="1:4" x14ac:dyDescent="0.2">
      <c r="A31" s="41" t="s">
        <v>100</v>
      </c>
      <c r="B31" s="41" t="s">
        <v>42</v>
      </c>
      <c r="C31" s="41" t="s">
        <v>42</v>
      </c>
      <c r="D31" s="41" t="s">
        <v>42</v>
      </c>
    </row>
    <row r="32" spans="1:4" x14ac:dyDescent="0.2">
      <c r="A32" s="41" t="s">
        <v>101</v>
      </c>
      <c r="B32" s="41" t="s">
        <v>42</v>
      </c>
      <c r="C32" s="41" t="s">
        <v>42</v>
      </c>
      <c r="D32" s="41" t="s">
        <v>42</v>
      </c>
    </row>
    <row r="33" spans="1:4" x14ac:dyDescent="0.2">
      <c r="A33" s="41" t="s">
        <v>102</v>
      </c>
      <c r="B33" s="41" t="s">
        <v>42</v>
      </c>
      <c r="C33" s="41" t="s">
        <v>42</v>
      </c>
      <c r="D33" s="41" t="s">
        <v>42</v>
      </c>
    </row>
    <row r="34" spans="1:4" x14ac:dyDescent="0.2">
      <c r="A34" s="41" t="s">
        <v>103</v>
      </c>
      <c r="B34" s="41">
        <v>21.890999999999998</v>
      </c>
      <c r="C34" s="41">
        <f>(B34+13.289)/13.414</f>
        <v>2.622633069926942</v>
      </c>
      <c r="D34" s="41">
        <f>C34*0.96</f>
        <v>2.517727747129864</v>
      </c>
    </row>
    <row r="35" spans="1:4" x14ac:dyDescent="0.2">
      <c r="A35" s="41" t="s">
        <v>104</v>
      </c>
      <c r="B35" s="41">
        <v>27.661000000000001</v>
      </c>
      <c r="C35" s="41">
        <f>(B35+13.289)/13.414</f>
        <v>3.0527806769047268</v>
      </c>
      <c r="D35" s="41">
        <f>C35*0.96</f>
        <v>2.9306694498285375</v>
      </c>
    </row>
    <row r="36" spans="1:4" x14ac:dyDescent="0.2">
      <c r="A36" s="41" t="s">
        <v>105</v>
      </c>
      <c r="B36" s="41" t="s">
        <v>42</v>
      </c>
      <c r="C36" s="41" t="s">
        <v>42</v>
      </c>
      <c r="D36" s="41" t="s">
        <v>42</v>
      </c>
    </row>
    <row r="37" spans="1:4" x14ac:dyDescent="0.2">
      <c r="A37" s="41"/>
      <c r="B37" s="41"/>
      <c r="D37" s="41"/>
    </row>
    <row r="38" spans="1:4" x14ac:dyDescent="0.2">
      <c r="A38" s="41" t="s">
        <v>52</v>
      </c>
      <c r="B38" s="41" t="s">
        <v>42</v>
      </c>
      <c r="C38" s="41" t="s">
        <v>42</v>
      </c>
      <c r="D38" s="41" t="s">
        <v>42</v>
      </c>
    </row>
    <row r="39" spans="1:4" x14ac:dyDescent="0.2">
      <c r="A39" s="41" t="s">
        <v>53</v>
      </c>
      <c r="B39" s="41" t="s">
        <v>42</v>
      </c>
      <c r="C39" s="41" t="s">
        <v>42</v>
      </c>
      <c r="D39" s="41" t="s">
        <v>42</v>
      </c>
    </row>
    <row r="40" spans="1:4" x14ac:dyDescent="0.2">
      <c r="A40" s="41" t="s">
        <v>54</v>
      </c>
      <c r="B40" s="41" t="s">
        <v>42</v>
      </c>
      <c r="C40" s="41" t="s">
        <v>42</v>
      </c>
      <c r="D40" s="41" t="s">
        <v>42</v>
      </c>
    </row>
    <row r="41" spans="1:4" x14ac:dyDescent="0.2">
      <c r="A41" s="41" t="s">
        <v>55</v>
      </c>
      <c r="B41" s="41" t="s">
        <v>42</v>
      </c>
      <c r="C41" s="41" t="s">
        <v>42</v>
      </c>
      <c r="D41" s="41" t="s">
        <v>42</v>
      </c>
    </row>
    <row r="42" spans="1:4" x14ac:dyDescent="0.2">
      <c r="A42" s="41" t="s">
        <v>56</v>
      </c>
      <c r="B42" s="41" t="s">
        <v>42</v>
      </c>
      <c r="C42" s="41" t="s">
        <v>42</v>
      </c>
      <c r="D42" s="41" t="s">
        <v>42</v>
      </c>
    </row>
    <row r="43" spans="1:4" x14ac:dyDescent="0.2">
      <c r="A43" s="41" t="s">
        <v>57</v>
      </c>
      <c r="B43" s="41" t="s">
        <v>42</v>
      </c>
      <c r="C43" s="41" t="s">
        <v>42</v>
      </c>
      <c r="D43" s="41" t="s">
        <v>42</v>
      </c>
    </row>
    <row r="44" spans="1:4" x14ac:dyDescent="0.2">
      <c r="A44" s="41" t="s">
        <v>58</v>
      </c>
      <c r="B44" s="41" t="s">
        <v>42</v>
      </c>
      <c r="C44" s="41" t="s">
        <v>42</v>
      </c>
      <c r="D44" s="41" t="s">
        <v>42</v>
      </c>
    </row>
    <row r="45" spans="1:4" x14ac:dyDescent="0.2">
      <c r="A45" s="41" t="s">
        <v>59</v>
      </c>
      <c r="B45" s="41" t="s">
        <v>42</v>
      </c>
      <c r="C45" s="41" t="s">
        <v>42</v>
      </c>
      <c r="D45" s="41" t="s">
        <v>42</v>
      </c>
    </row>
    <row r="46" spans="1:4" x14ac:dyDescent="0.2">
      <c r="A46" s="41" t="s">
        <v>60</v>
      </c>
      <c r="B46" s="41" t="s">
        <v>42</v>
      </c>
      <c r="C46" s="41" t="s">
        <v>42</v>
      </c>
      <c r="D46" s="41" t="s">
        <v>42</v>
      </c>
    </row>
    <row r="47" spans="1:4" x14ac:dyDescent="0.2">
      <c r="A47" s="41" t="s">
        <v>61</v>
      </c>
      <c r="B47" s="41" t="s">
        <v>42</v>
      </c>
      <c r="C47" s="41" t="s">
        <v>42</v>
      </c>
      <c r="D47" s="41" t="s">
        <v>42</v>
      </c>
    </row>
    <row r="48" spans="1:4" x14ac:dyDescent="0.2">
      <c r="A48" s="41" t="s">
        <v>62</v>
      </c>
      <c r="B48" s="41" t="s">
        <v>42</v>
      </c>
      <c r="C48" s="41" t="s">
        <v>42</v>
      </c>
      <c r="D48" s="41" t="s">
        <v>42</v>
      </c>
    </row>
    <row r="49" spans="1:4" x14ac:dyDescent="0.2">
      <c r="A49" s="41" t="s">
        <v>63</v>
      </c>
      <c r="B49" s="41" t="s">
        <v>42</v>
      </c>
      <c r="C49" s="41" t="s">
        <v>42</v>
      </c>
      <c r="D49" s="41" t="s">
        <v>42</v>
      </c>
    </row>
    <row r="50" spans="1:4" x14ac:dyDescent="0.2">
      <c r="A50" s="41" t="s">
        <v>64</v>
      </c>
      <c r="B50" s="41" t="s">
        <v>42</v>
      </c>
      <c r="C50" s="41" t="s">
        <v>42</v>
      </c>
      <c r="D50" s="41" t="s">
        <v>42</v>
      </c>
    </row>
    <row r="51" spans="1:4" x14ac:dyDescent="0.2">
      <c r="A51" s="41" t="s">
        <v>65</v>
      </c>
      <c r="B51" s="41" t="s">
        <v>42</v>
      </c>
      <c r="C51" s="41" t="s">
        <v>42</v>
      </c>
      <c r="D51" s="41" t="s">
        <v>42</v>
      </c>
    </row>
    <row r="52" spans="1:4" x14ac:dyDescent="0.2">
      <c r="A52" s="41" t="s">
        <v>66</v>
      </c>
      <c r="B52" s="41" t="s">
        <v>42</v>
      </c>
      <c r="C52" s="41" t="s">
        <v>42</v>
      </c>
      <c r="D52" s="41" t="s">
        <v>42</v>
      </c>
    </row>
    <row r="53" spans="1:4" x14ac:dyDescent="0.2">
      <c r="A53" s="41" t="s">
        <v>67</v>
      </c>
      <c r="B53" s="41" t="s">
        <v>42</v>
      </c>
      <c r="C53" s="41" t="s">
        <v>42</v>
      </c>
      <c r="D53" s="41" t="s">
        <v>42</v>
      </c>
    </row>
    <row r="54" spans="1:4" x14ac:dyDescent="0.2">
      <c r="A54" s="41" t="s">
        <v>68</v>
      </c>
      <c r="B54" s="41" t="s">
        <v>42</v>
      </c>
      <c r="C54" s="41" t="s">
        <v>42</v>
      </c>
      <c r="D54" s="41" t="s">
        <v>42</v>
      </c>
    </row>
    <row r="55" spans="1:4" x14ac:dyDescent="0.2">
      <c r="A55" s="41" t="s">
        <v>69</v>
      </c>
      <c r="B55" s="41" t="s">
        <v>42</v>
      </c>
      <c r="C55" s="41" t="s">
        <v>42</v>
      </c>
      <c r="D55" s="41" t="s">
        <v>42</v>
      </c>
    </row>
    <row r="56" spans="1:4" x14ac:dyDescent="0.2">
      <c r="A56" s="41" t="s">
        <v>70</v>
      </c>
      <c r="B56" s="41" t="s">
        <v>42</v>
      </c>
      <c r="C56" s="41" t="s">
        <v>42</v>
      </c>
      <c r="D56" s="41" t="s">
        <v>42</v>
      </c>
    </row>
    <row r="57" spans="1:4" x14ac:dyDescent="0.2">
      <c r="A57" s="41" t="s">
        <v>71</v>
      </c>
      <c r="B57" s="41" t="s">
        <v>42</v>
      </c>
      <c r="C57" s="41" t="s">
        <v>42</v>
      </c>
      <c r="D57" s="41" t="s">
        <v>42</v>
      </c>
    </row>
    <row r="58" spans="1:4" x14ac:dyDescent="0.2">
      <c r="A58" s="41" t="s">
        <v>106</v>
      </c>
      <c r="B58" s="41" t="s">
        <v>42</v>
      </c>
      <c r="C58" s="41" t="s">
        <v>42</v>
      </c>
      <c r="D58" s="41" t="s">
        <v>42</v>
      </c>
    </row>
    <row r="59" spans="1:4" x14ac:dyDescent="0.2">
      <c r="A59" s="41" t="s">
        <v>107</v>
      </c>
      <c r="B59" s="41" t="s">
        <v>42</v>
      </c>
      <c r="C59" s="41" t="s">
        <v>42</v>
      </c>
      <c r="D59" s="41" t="s">
        <v>42</v>
      </c>
    </row>
    <row r="60" spans="1:4" x14ac:dyDescent="0.2">
      <c r="A60" s="41" t="s">
        <v>108</v>
      </c>
      <c r="B60" s="41" t="s">
        <v>42</v>
      </c>
      <c r="C60" s="41" t="s">
        <v>42</v>
      </c>
      <c r="D60" s="41" t="s">
        <v>42</v>
      </c>
    </row>
    <row r="61" spans="1:4" x14ac:dyDescent="0.2">
      <c r="A61" s="41" t="s">
        <v>109</v>
      </c>
      <c r="B61" s="41" t="s">
        <v>42</v>
      </c>
      <c r="C61" s="41" t="s">
        <v>42</v>
      </c>
      <c r="D61" s="41" t="s">
        <v>42</v>
      </c>
    </row>
    <row r="62" spans="1:4" x14ac:dyDescent="0.2">
      <c r="A62" s="41"/>
      <c r="D62" s="41"/>
    </row>
    <row r="63" spans="1:4" x14ac:dyDescent="0.2">
      <c r="A63" s="41" t="s">
        <v>72</v>
      </c>
      <c r="B63" s="41" t="s">
        <v>42</v>
      </c>
      <c r="C63" s="41" t="s">
        <v>42</v>
      </c>
      <c r="D63" s="41" t="s">
        <v>42</v>
      </c>
    </row>
    <row r="64" spans="1:4" x14ac:dyDescent="0.2">
      <c r="A64" s="41" t="s">
        <v>73</v>
      </c>
      <c r="B64" s="41" t="s">
        <v>42</v>
      </c>
      <c r="C64" s="41" t="s">
        <v>42</v>
      </c>
      <c r="D64" s="41" t="s">
        <v>42</v>
      </c>
    </row>
    <row r="65" spans="1:4" x14ac:dyDescent="0.2">
      <c r="A65" s="41" t="s">
        <v>74</v>
      </c>
      <c r="B65" s="41" t="s">
        <v>42</v>
      </c>
      <c r="C65" s="41" t="s">
        <v>42</v>
      </c>
      <c r="D65" s="41" t="s">
        <v>42</v>
      </c>
    </row>
    <row r="66" spans="1:4" x14ac:dyDescent="0.2">
      <c r="A66" s="41" t="s">
        <v>75</v>
      </c>
      <c r="B66" s="41" t="s">
        <v>42</v>
      </c>
      <c r="C66" s="41" t="s">
        <v>42</v>
      </c>
      <c r="D66" s="41" t="s">
        <v>42</v>
      </c>
    </row>
    <row r="67" spans="1:4" x14ac:dyDescent="0.2">
      <c r="A67" s="41" t="s">
        <v>76</v>
      </c>
      <c r="B67" s="41" t="s">
        <v>42</v>
      </c>
      <c r="C67" s="41" t="s">
        <v>42</v>
      </c>
      <c r="D67" s="41" t="s">
        <v>42</v>
      </c>
    </row>
    <row r="68" spans="1:4" x14ac:dyDescent="0.2">
      <c r="A68" s="41" t="s">
        <v>77</v>
      </c>
      <c r="B68" s="41" t="s">
        <v>42</v>
      </c>
      <c r="C68" s="41" t="s">
        <v>42</v>
      </c>
      <c r="D68" s="41" t="s">
        <v>42</v>
      </c>
    </row>
    <row r="69" spans="1:4" x14ac:dyDescent="0.2">
      <c r="A69" s="41" t="s">
        <v>78</v>
      </c>
      <c r="B69" s="41" t="s">
        <v>42</v>
      </c>
      <c r="C69" s="41" t="s">
        <v>42</v>
      </c>
      <c r="D69" s="41" t="s">
        <v>42</v>
      </c>
    </row>
    <row r="70" spans="1:4" x14ac:dyDescent="0.2">
      <c r="A70" s="41" t="s">
        <v>79</v>
      </c>
      <c r="B70" s="41" t="s">
        <v>42</v>
      </c>
      <c r="C70" s="41" t="s">
        <v>42</v>
      </c>
      <c r="D70" s="41" t="s">
        <v>42</v>
      </c>
    </row>
    <row r="71" spans="1:4" x14ac:dyDescent="0.2">
      <c r="A71" s="41" t="s">
        <v>80</v>
      </c>
      <c r="B71" s="41" t="s">
        <v>42</v>
      </c>
      <c r="C71" s="41" t="s">
        <v>42</v>
      </c>
      <c r="D71" s="41" t="s">
        <v>42</v>
      </c>
    </row>
    <row r="72" spans="1:4" x14ac:dyDescent="0.2">
      <c r="A72" s="41" t="s">
        <v>81</v>
      </c>
      <c r="B72" s="41" t="s">
        <v>42</v>
      </c>
      <c r="C72" s="41" t="s">
        <v>42</v>
      </c>
      <c r="D72" s="41" t="s">
        <v>42</v>
      </c>
    </row>
    <row r="73" spans="1:4" x14ac:dyDescent="0.2">
      <c r="A73" s="41" t="s">
        <v>82</v>
      </c>
      <c r="B73" s="41" t="s">
        <v>42</v>
      </c>
      <c r="C73" s="41" t="s">
        <v>42</v>
      </c>
      <c r="D73" s="41" t="s">
        <v>42</v>
      </c>
    </row>
    <row r="74" spans="1:4" x14ac:dyDescent="0.2">
      <c r="A74" s="41" t="s">
        <v>83</v>
      </c>
      <c r="B74" s="41" t="s">
        <v>42</v>
      </c>
      <c r="C74" s="41" t="s">
        <v>42</v>
      </c>
      <c r="D74" s="41" t="s">
        <v>42</v>
      </c>
    </row>
    <row r="75" spans="1:4" x14ac:dyDescent="0.2">
      <c r="A75" s="41" t="s">
        <v>84</v>
      </c>
      <c r="B75" s="41" t="s">
        <v>42</v>
      </c>
      <c r="C75" s="41" t="s">
        <v>42</v>
      </c>
      <c r="D75" s="41" t="s">
        <v>42</v>
      </c>
    </row>
    <row r="76" spans="1:4" x14ac:dyDescent="0.2">
      <c r="A76" s="41" t="s">
        <v>85</v>
      </c>
      <c r="B76" s="41" t="s">
        <v>42</v>
      </c>
      <c r="C76" s="41" t="s">
        <v>42</v>
      </c>
      <c r="D76" s="41" t="s">
        <v>42</v>
      </c>
    </row>
    <row r="77" spans="1:4" x14ac:dyDescent="0.2">
      <c r="A77" s="41" t="s">
        <v>86</v>
      </c>
      <c r="B77" s="41" t="s">
        <v>42</v>
      </c>
      <c r="C77" s="41" t="s">
        <v>42</v>
      </c>
      <c r="D77" s="41" t="s">
        <v>42</v>
      </c>
    </row>
    <row r="78" spans="1:4" x14ac:dyDescent="0.2">
      <c r="A78" s="41" t="s">
        <v>87</v>
      </c>
      <c r="B78" s="41" t="s">
        <v>42</v>
      </c>
      <c r="C78" s="41" t="s">
        <v>42</v>
      </c>
      <c r="D78" s="41" t="s">
        <v>42</v>
      </c>
    </row>
    <row r="79" spans="1:4" x14ac:dyDescent="0.2">
      <c r="A79" s="41" t="s">
        <v>88</v>
      </c>
      <c r="B79" s="41" t="s">
        <v>42</v>
      </c>
      <c r="C79" s="41" t="s">
        <v>42</v>
      </c>
      <c r="D79" s="41" t="s">
        <v>42</v>
      </c>
    </row>
    <row r="80" spans="1:4" x14ac:dyDescent="0.2">
      <c r="A80" s="41" t="s">
        <v>89</v>
      </c>
      <c r="B80" s="41" t="s">
        <v>42</v>
      </c>
      <c r="C80" s="41" t="s">
        <v>42</v>
      </c>
      <c r="D80" s="41" t="s">
        <v>42</v>
      </c>
    </row>
    <row r="81" spans="1:4" x14ac:dyDescent="0.2">
      <c r="A81" s="41" t="s">
        <v>90</v>
      </c>
      <c r="B81" s="41" t="s">
        <v>42</v>
      </c>
      <c r="C81" s="41" t="s">
        <v>42</v>
      </c>
      <c r="D81" s="41" t="s">
        <v>42</v>
      </c>
    </row>
    <row r="82" spans="1:4" x14ac:dyDescent="0.2">
      <c r="A82" s="41" t="s">
        <v>91</v>
      </c>
      <c r="B82" s="41" t="s">
        <v>42</v>
      </c>
      <c r="C82" s="41" t="s">
        <v>42</v>
      </c>
      <c r="D82" s="41" t="s">
        <v>42</v>
      </c>
    </row>
    <row r="83" spans="1:4" x14ac:dyDescent="0.2">
      <c r="A83" s="41" t="s">
        <v>92</v>
      </c>
      <c r="B83" s="41" t="s">
        <v>42</v>
      </c>
      <c r="C83" s="41" t="s">
        <v>42</v>
      </c>
      <c r="D83" s="41" t="s">
        <v>42</v>
      </c>
    </row>
    <row r="84" spans="1:4" x14ac:dyDescent="0.2">
      <c r="A84" s="41" t="s">
        <v>93</v>
      </c>
      <c r="B84" s="41" t="s">
        <v>42</v>
      </c>
      <c r="C84" s="41" t="s">
        <v>42</v>
      </c>
      <c r="D84" s="41" t="s">
        <v>42</v>
      </c>
    </row>
    <row r="85" spans="1:4" x14ac:dyDescent="0.2">
      <c r="A85" s="41" t="s">
        <v>94</v>
      </c>
      <c r="B85" s="41" t="s">
        <v>42</v>
      </c>
      <c r="C85" s="41" t="s">
        <v>42</v>
      </c>
      <c r="D85" s="41" t="s">
        <v>42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>
      <selection activeCell="H30" sqref="H30"/>
    </sheetView>
  </sheetViews>
  <sheetFormatPr baseColWidth="10" defaultColWidth="8.83203125" defaultRowHeight="15" x14ac:dyDescent="0.2"/>
  <cols>
    <col min="1" max="1" width="12.5" bestFit="1" customWidth="1"/>
    <col min="2" max="2" width="22.1640625" bestFit="1" customWidth="1"/>
    <col min="3" max="4" width="21.5" bestFit="1" customWidth="1"/>
    <col min="5" max="5" width="21.5" style="41" customWidth="1"/>
    <col min="6" max="10" width="16.83203125" bestFit="1" customWidth="1"/>
    <col min="11" max="11" width="11.83203125" bestFit="1" customWidth="1"/>
  </cols>
  <sheetData>
    <row r="1" spans="1:13" x14ac:dyDescent="0.2">
      <c r="A1" s="1" t="s">
        <v>0</v>
      </c>
      <c r="B1" s="41" t="s">
        <v>38</v>
      </c>
      <c r="C1" s="41" t="s">
        <v>39</v>
      </c>
      <c r="D1" s="41" t="s">
        <v>40</v>
      </c>
      <c r="F1" s="41" t="s">
        <v>29</v>
      </c>
      <c r="G1" s="41" t="s">
        <v>30</v>
      </c>
      <c r="H1" s="41" t="s">
        <v>31</v>
      </c>
      <c r="I1" s="41" t="s">
        <v>35</v>
      </c>
      <c r="J1" t="s">
        <v>32</v>
      </c>
      <c r="K1" s="41" t="s">
        <v>33</v>
      </c>
      <c r="L1" s="41" t="s">
        <v>34</v>
      </c>
      <c r="M1" s="41" t="s">
        <v>36</v>
      </c>
    </row>
    <row r="2" spans="1:13" x14ac:dyDescent="0.2">
      <c r="A2" s="2">
        <v>0.244140625</v>
      </c>
      <c r="B2">
        <f>I2*$J$11/$M$11</f>
        <v>15.101487754304614</v>
      </c>
      <c r="C2">
        <f>I2*$K$11/$M$11</f>
        <v>17.618130087000626</v>
      </c>
      <c r="D2">
        <f>I2*$L$11/$M$11</f>
        <v>12.722588656099241</v>
      </c>
      <c r="I2" s="41">
        <v>10.055</v>
      </c>
      <c r="M2" s="41">
        <v>1766.5740000000001</v>
      </c>
    </row>
    <row r="3" spans="1:13" x14ac:dyDescent="0.2">
      <c r="A3" s="2">
        <v>0.48828125</v>
      </c>
      <c r="B3" s="41">
        <f>I3*$J$11/$M$11</f>
        <v>25.387921332547506</v>
      </c>
      <c r="C3" s="41">
        <f>I3*$K$11/$M$11</f>
        <v>29.618783788230591</v>
      </c>
      <c r="D3" s="41">
        <f>I3*$L$11/$M$11</f>
        <v>21.388626418965845</v>
      </c>
      <c r="I3" s="41">
        <v>16.904</v>
      </c>
      <c r="M3" s="41">
        <v>1645.8720000000001</v>
      </c>
    </row>
    <row r="4" spans="1:13" x14ac:dyDescent="0.2">
      <c r="A4" s="2">
        <v>0.9765625</v>
      </c>
      <c r="B4" s="41">
        <f>I4*$J$11/$M$11</f>
        <v>52.232674402705705</v>
      </c>
      <c r="C4" s="41">
        <f>I4*$K$11/$M$11</f>
        <v>60.93717833572429</v>
      </c>
      <c r="D4" s="41">
        <f>I4*$L$11/$M$11</f>
        <v>44.00459356358224</v>
      </c>
      <c r="I4" s="41">
        <v>34.777999999999999</v>
      </c>
      <c r="M4" s="41">
        <v>1889.258</v>
      </c>
    </row>
    <row r="5" spans="1:13" x14ac:dyDescent="0.2">
      <c r="A5" s="2">
        <v>1.953125</v>
      </c>
      <c r="B5" s="41">
        <f>I5*$J$11/$M$11</f>
        <v>94.519843891537192</v>
      </c>
      <c r="C5" s="41">
        <f>I5*$K$11/$M$11</f>
        <v>110.271446931407</v>
      </c>
      <c r="D5" s="41">
        <f>I5*$L$11/$M$11</f>
        <v>79.630372400094444</v>
      </c>
      <c r="F5" s="32">
        <v>125.81699999999999</v>
      </c>
      <c r="G5" s="33">
        <v>114.18</v>
      </c>
      <c r="H5" s="34">
        <v>61.895000000000003</v>
      </c>
      <c r="I5" s="41">
        <v>62.933999999999997</v>
      </c>
      <c r="J5" s="37">
        <v>2725.1709999999998</v>
      </c>
      <c r="K5" s="36">
        <v>3630.232</v>
      </c>
      <c r="L5" s="35">
        <v>2197.3180000000002</v>
      </c>
      <c r="M5" s="41">
        <v>1940.4570000000001</v>
      </c>
    </row>
    <row r="6" spans="1:13" x14ac:dyDescent="0.2">
      <c r="A6" s="2">
        <v>3.90625</v>
      </c>
      <c r="B6" s="41"/>
      <c r="C6" s="41"/>
      <c r="D6" s="41"/>
      <c r="F6" s="32">
        <v>148.512</v>
      </c>
      <c r="G6" s="33">
        <v>107.429</v>
      </c>
      <c r="H6" s="34">
        <v>158.07300000000001</v>
      </c>
      <c r="I6" s="41">
        <v>156.84200000000001</v>
      </c>
      <c r="J6" s="37">
        <v>2692.4360000000001</v>
      </c>
      <c r="K6" s="36">
        <v>2666.0970000000002</v>
      </c>
      <c r="L6" s="35">
        <v>2187.308</v>
      </c>
      <c r="M6" s="41">
        <v>1717.7470000000001</v>
      </c>
    </row>
    <row r="7" spans="1:13" x14ac:dyDescent="0.2">
      <c r="A7" s="2">
        <v>7.8125</v>
      </c>
      <c r="B7" s="41">
        <f>I7*$J$11/$M$11</f>
        <v>323.72903853454511</v>
      </c>
      <c r="C7" s="41">
        <f>I7*$K$11/$M$11</f>
        <v>377.67804117283055</v>
      </c>
      <c r="D7" s="41">
        <f>I7*$L$11/$M$11</f>
        <v>272.73282343559214</v>
      </c>
      <c r="F7" s="32">
        <v>348.09699999999998</v>
      </c>
      <c r="G7" s="33">
        <v>313.13099999999997</v>
      </c>
      <c r="H7" s="34">
        <v>382.57400000000001</v>
      </c>
      <c r="I7" s="41">
        <v>215.548</v>
      </c>
      <c r="J7" s="37">
        <v>2828.0639999999999</v>
      </c>
      <c r="K7" s="36">
        <v>3043.7190000000001</v>
      </c>
      <c r="L7" s="35">
        <v>2593.2849999999999</v>
      </c>
      <c r="M7" s="41">
        <v>1760.89</v>
      </c>
    </row>
    <row r="8" spans="1:13" x14ac:dyDescent="0.2">
      <c r="A8" s="2">
        <v>15.625</v>
      </c>
      <c r="B8" s="41">
        <f>I8*$J$11/$M$11</f>
        <v>741.93586808572729</v>
      </c>
      <c r="C8" s="41">
        <f>I8*$K$11/$M$11</f>
        <v>865.57846834793474</v>
      </c>
      <c r="D8" s="41">
        <f>I8*$L$11/$M$11</f>
        <v>625.06059087919812</v>
      </c>
      <c r="F8" s="32">
        <v>863.327</v>
      </c>
      <c r="G8" s="33">
        <v>696.22</v>
      </c>
      <c r="H8" s="34">
        <v>591.56399999999996</v>
      </c>
      <c r="I8" s="41">
        <v>494.00200000000001</v>
      </c>
      <c r="J8" s="37">
        <v>2576.9</v>
      </c>
      <c r="K8" s="36">
        <v>3379.5520000000001</v>
      </c>
      <c r="L8" s="35">
        <v>2201.6320000000001</v>
      </c>
      <c r="M8" s="41">
        <v>1794.2670000000001</v>
      </c>
    </row>
    <row r="9" spans="1:13" x14ac:dyDescent="0.2">
      <c r="A9" s="2">
        <v>31.25</v>
      </c>
      <c r="B9" s="41">
        <f>I9*$J$11/$M$11</f>
        <v>1784.1593007259712</v>
      </c>
      <c r="C9" s="41">
        <f>I9*$K$11/$M$11</f>
        <v>2081.4870142289278</v>
      </c>
      <c r="D9" s="41">
        <f>I9*$L$11/$M$11</f>
        <v>1503.1052072084692</v>
      </c>
      <c r="F9" s="32">
        <v>1070.1220000000001</v>
      </c>
      <c r="G9" s="33">
        <v>1254.2449999999999</v>
      </c>
      <c r="H9" s="34">
        <v>1384.894</v>
      </c>
      <c r="I9" s="41">
        <v>1187.944</v>
      </c>
      <c r="J9" s="37">
        <v>2829.4949999999999</v>
      </c>
      <c r="K9" s="36">
        <v>2986.3110000000001</v>
      </c>
      <c r="L9" s="35">
        <v>2138.0210000000002</v>
      </c>
      <c r="M9" s="41">
        <v>1855.422</v>
      </c>
    </row>
    <row r="10" spans="1:13" x14ac:dyDescent="0.2">
      <c r="A10" s="2">
        <v>62.5</v>
      </c>
      <c r="B10" s="41">
        <f>I10*$J$11/$M$11</f>
        <v>3057.0157182022695</v>
      </c>
      <c r="C10" s="41">
        <f>I10*$K$11/$M$11</f>
        <v>3566.4632172377183</v>
      </c>
      <c r="D10" s="41">
        <f>I10*$L$11/$M$11</f>
        <v>2575.4517787051104</v>
      </c>
      <c r="F10" s="32">
        <v>2760.5880000000002</v>
      </c>
      <c r="G10" s="33">
        <v>2583.5500000000002</v>
      </c>
      <c r="H10" s="34"/>
      <c r="I10" s="41">
        <v>2035.4480000000001</v>
      </c>
      <c r="J10" s="37">
        <v>2468.4319999999998</v>
      </c>
      <c r="K10" s="36">
        <v>3101.0459999999998</v>
      </c>
      <c r="L10" s="35"/>
      <c r="M10" s="41">
        <v>1664.703</v>
      </c>
    </row>
    <row r="11" spans="1:13" s="41" customFormat="1" x14ac:dyDescent="0.2">
      <c r="A11" s="40"/>
      <c r="I11" s="40" t="s">
        <v>37</v>
      </c>
      <c r="J11" s="41">
        <f>AVERAGE(J5:J10)</f>
        <v>2686.7496666666666</v>
      </c>
      <c r="K11" s="41">
        <f t="shared" ref="K11:M11" si="0">AVERAGE(K5:K10)</f>
        <v>3134.4928333333332</v>
      </c>
      <c r="L11" s="41">
        <f t="shared" si="0"/>
        <v>2263.5128</v>
      </c>
      <c r="M11" s="41">
        <f t="shared" si="0"/>
        <v>1788.9143333333332</v>
      </c>
    </row>
    <row r="12" spans="1:13" s="41" customFormat="1" x14ac:dyDescent="0.2">
      <c r="A12" s="40"/>
    </row>
    <row r="13" spans="1:13" s="41" customFormat="1" x14ac:dyDescent="0.2">
      <c r="A13" s="40"/>
    </row>
    <row r="14" spans="1:13" s="41" customFormat="1" x14ac:dyDescent="0.2">
      <c r="A14" s="40"/>
    </row>
    <row r="15" spans="1:13" s="41" customFormat="1" x14ac:dyDescent="0.2">
      <c r="A15" s="40"/>
    </row>
    <row r="16" spans="1:13" s="41" customFormat="1" x14ac:dyDescent="0.2">
      <c r="B16" s="41" t="s">
        <v>124</v>
      </c>
      <c r="C16" s="39" t="s">
        <v>125</v>
      </c>
      <c r="D16" s="41" t="s">
        <v>168</v>
      </c>
    </row>
    <row r="17" spans="1:8" s="41" customFormat="1" x14ac:dyDescent="0.2">
      <c r="A17" s="41" t="s">
        <v>41</v>
      </c>
      <c r="B17" s="41" t="s">
        <v>42</v>
      </c>
      <c r="C17" s="41" t="s">
        <v>42</v>
      </c>
      <c r="D17" s="41" t="s">
        <v>42</v>
      </c>
    </row>
    <row r="18" spans="1:8" s="41" customFormat="1" x14ac:dyDescent="0.2">
      <c r="A18" s="41" t="s">
        <v>43</v>
      </c>
      <c r="B18" s="41">
        <v>33.683999999999997</v>
      </c>
      <c r="C18" s="41">
        <f>(B18+0.7222)/46.393</f>
        <v>0.74162481408833225</v>
      </c>
      <c r="D18" s="41">
        <f t="shared" ref="D18:D81" si="1">C18*0.87</f>
        <v>0.64521358825684905</v>
      </c>
    </row>
    <row r="19" spans="1:8" s="41" customFormat="1" x14ac:dyDescent="0.2">
      <c r="A19" s="41" t="s">
        <v>44</v>
      </c>
      <c r="B19" s="41">
        <v>91.453000000000003</v>
      </c>
      <c r="C19" s="41">
        <f>(B19+0.7222)/46.393</f>
        <v>1.9868342206798439</v>
      </c>
      <c r="D19" s="41">
        <f t="shared" si="1"/>
        <v>1.7285457719914643</v>
      </c>
    </row>
    <row r="20" spans="1:8" s="41" customFormat="1" x14ac:dyDescent="0.2">
      <c r="A20" s="41" t="s">
        <v>45</v>
      </c>
      <c r="B20" s="41" t="s">
        <v>42</v>
      </c>
      <c r="C20" s="41" t="s">
        <v>42</v>
      </c>
      <c r="D20" s="41" t="s">
        <v>42</v>
      </c>
    </row>
    <row r="21" spans="1:8" s="41" customFormat="1" x14ac:dyDescent="0.2">
      <c r="A21" s="41" t="s">
        <v>46</v>
      </c>
      <c r="B21" s="41" t="s">
        <v>42</v>
      </c>
      <c r="C21" s="41" t="s">
        <v>42</v>
      </c>
      <c r="D21" s="41" t="s">
        <v>42</v>
      </c>
    </row>
    <row r="22" spans="1:8" s="41" customFormat="1" x14ac:dyDescent="0.2">
      <c r="A22" s="41" t="s">
        <v>47</v>
      </c>
      <c r="B22" s="41">
        <v>52.228000000000002</v>
      </c>
      <c r="C22" s="41">
        <f>(B22+0.7222)/46.393</f>
        <v>1.1413402884055786</v>
      </c>
      <c r="D22" s="41">
        <f t="shared" si="1"/>
        <v>0.99296605091285328</v>
      </c>
      <c r="E22" s="40"/>
    </row>
    <row r="23" spans="1:8" s="41" customFormat="1" x14ac:dyDescent="0.2">
      <c r="A23" s="41" t="s">
        <v>48</v>
      </c>
      <c r="B23" s="41">
        <v>47.628</v>
      </c>
      <c r="C23" s="41">
        <f>(B23+0.7222)/46.393</f>
        <v>1.0421873989610502</v>
      </c>
      <c r="D23" s="41">
        <f t="shared" si="1"/>
        <v>0.90670303709611366</v>
      </c>
      <c r="E23" s="40"/>
    </row>
    <row r="24" spans="1:8" s="41" customFormat="1" x14ac:dyDescent="0.2">
      <c r="A24" s="41" t="s">
        <v>49</v>
      </c>
      <c r="B24" s="41">
        <v>61.530999999999999</v>
      </c>
      <c r="C24" s="41">
        <f>(B24+0.7222)/46.393</f>
        <v>1.3418662298191537</v>
      </c>
      <c r="D24" s="41">
        <f t="shared" si="1"/>
        <v>1.1674236199426637</v>
      </c>
      <c r="E24" s="40"/>
    </row>
    <row r="25" spans="1:8" x14ac:dyDescent="0.2">
      <c r="A25" s="41" t="s">
        <v>50</v>
      </c>
      <c r="B25" s="41">
        <v>489.48399999999998</v>
      </c>
      <c r="C25" s="41">
        <f>(B25+0.7222)/46.393</f>
        <v>10.566382859483111</v>
      </c>
      <c r="D25" s="41">
        <f t="shared" si="1"/>
        <v>9.1927530877503063</v>
      </c>
      <c r="E25" s="2"/>
      <c r="F25" s="32"/>
      <c r="G25" s="33"/>
      <c r="H25" s="34"/>
    </row>
    <row r="26" spans="1:8" x14ac:dyDescent="0.2">
      <c r="A26" s="41" t="s">
        <v>51</v>
      </c>
      <c r="B26" s="41" t="s">
        <v>42</v>
      </c>
      <c r="C26" s="41" t="s">
        <v>42</v>
      </c>
      <c r="D26" s="41" t="s">
        <v>42</v>
      </c>
      <c r="E26" s="2"/>
      <c r="F26" s="32"/>
      <c r="G26" s="33"/>
      <c r="H26" s="34"/>
    </row>
    <row r="27" spans="1:8" x14ac:dyDescent="0.2">
      <c r="A27" s="41" t="s">
        <v>96</v>
      </c>
      <c r="B27" s="41">
        <v>43.695999999999998</v>
      </c>
      <c r="C27" s="41">
        <f>(B27+0.7222)/46.393</f>
        <v>0.95743323346194464</v>
      </c>
      <c r="D27" s="41">
        <f t="shared" si="1"/>
        <v>0.83296691311189186</v>
      </c>
      <c r="E27" s="2"/>
      <c r="F27" s="32"/>
      <c r="G27" s="33"/>
      <c r="H27" s="34"/>
    </row>
    <row r="28" spans="1:8" x14ac:dyDescent="0.2">
      <c r="A28" s="41" t="s">
        <v>97</v>
      </c>
      <c r="B28" s="41">
        <v>27.274999999999999</v>
      </c>
      <c r="C28" s="41">
        <f>(B28+0.7222)/46.393</f>
        <v>0.60347897312094489</v>
      </c>
      <c r="D28" s="41">
        <f t="shared" si="1"/>
        <v>0.52502670661522211</v>
      </c>
      <c r="E28" s="2"/>
      <c r="F28" s="32"/>
      <c r="G28" s="33"/>
      <c r="H28" s="34"/>
    </row>
    <row r="29" spans="1:8" x14ac:dyDescent="0.2">
      <c r="A29" s="41" t="s">
        <v>98</v>
      </c>
      <c r="B29" s="41">
        <v>81.081999999999994</v>
      </c>
      <c r="C29" s="41">
        <f>(B29+0.7222)/46.393</f>
        <v>1.7632875649343649</v>
      </c>
      <c r="D29" s="41">
        <f t="shared" si="1"/>
        <v>1.5340601814928974</v>
      </c>
      <c r="F29" s="41"/>
      <c r="G29" s="41"/>
      <c r="H29" s="41"/>
    </row>
    <row r="30" spans="1:8" x14ac:dyDescent="0.2">
      <c r="A30" s="41" t="s">
        <v>99</v>
      </c>
      <c r="B30" s="41" t="s">
        <v>42</v>
      </c>
      <c r="C30" s="41" t="s">
        <v>42</v>
      </c>
      <c r="D30" s="41" t="s">
        <v>42</v>
      </c>
      <c r="F30" s="37"/>
      <c r="G30" s="36"/>
      <c r="H30" s="35"/>
    </row>
    <row r="31" spans="1:8" x14ac:dyDescent="0.2">
      <c r="A31" s="41" t="s">
        <v>100</v>
      </c>
      <c r="B31" s="41">
        <v>37.000999999999998</v>
      </c>
      <c r="C31" s="41">
        <f>(B31+0.7222)/46.393</f>
        <v>0.81312266936822364</v>
      </c>
      <c r="D31" s="41">
        <f t="shared" si="1"/>
        <v>0.70741672235035458</v>
      </c>
      <c r="F31" s="37"/>
      <c r="G31" s="36"/>
      <c r="H31" s="35"/>
    </row>
    <row r="32" spans="1:8" x14ac:dyDescent="0.2">
      <c r="A32" s="41" t="s">
        <v>101</v>
      </c>
      <c r="B32" s="41">
        <v>66.77</v>
      </c>
      <c r="C32" s="41">
        <f>(B32+0.7222)/46.393</f>
        <v>1.4547927489060848</v>
      </c>
      <c r="D32" s="41">
        <f t="shared" si="1"/>
        <v>1.2656696915482937</v>
      </c>
      <c r="F32" s="37"/>
      <c r="G32" s="36"/>
      <c r="H32" s="35"/>
    </row>
    <row r="33" spans="1:8" x14ac:dyDescent="0.2">
      <c r="A33" s="41" t="s">
        <v>102</v>
      </c>
      <c r="B33" s="41" t="s">
        <v>42</v>
      </c>
      <c r="C33" s="41" t="s">
        <v>42</v>
      </c>
      <c r="D33" s="41" t="s">
        <v>42</v>
      </c>
      <c r="F33" s="37"/>
      <c r="G33" s="36"/>
      <c r="H33" s="35"/>
    </row>
    <row r="34" spans="1:8" x14ac:dyDescent="0.2">
      <c r="A34" s="41" t="s">
        <v>103</v>
      </c>
      <c r="B34" s="41">
        <v>74.900000000000006</v>
      </c>
      <c r="C34" s="41">
        <f>(B34+0.7222)/46.393</f>
        <v>1.6300347035113056</v>
      </c>
      <c r="D34" s="41">
        <f t="shared" si="1"/>
        <v>1.4181301920548359</v>
      </c>
    </row>
    <row r="35" spans="1:8" x14ac:dyDescent="0.2">
      <c r="A35" s="41" t="s">
        <v>104</v>
      </c>
      <c r="B35" s="41">
        <v>69.03</v>
      </c>
      <c r="C35" s="41">
        <f>(B35+0.7222)/46.393</f>
        <v>1.5035069945897011</v>
      </c>
      <c r="D35" s="41">
        <f t="shared" si="1"/>
        <v>1.3080510852930398</v>
      </c>
    </row>
    <row r="36" spans="1:8" x14ac:dyDescent="0.2">
      <c r="A36" s="41" t="s">
        <v>105</v>
      </c>
      <c r="B36" s="41">
        <v>61.107999999999997</v>
      </c>
      <c r="C36" s="41">
        <f>(B36+0.7222)/46.393</f>
        <v>1.3327484749854503</v>
      </c>
      <c r="D36" s="41">
        <f t="shared" si="1"/>
        <v>1.1594911732373419</v>
      </c>
    </row>
    <row r="37" spans="1:8" x14ac:dyDescent="0.2">
      <c r="A37" s="41"/>
      <c r="D37" s="41"/>
    </row>
    <row r="38" spans="1:8" x14ac:dyDescent="0.2">
      <c r="A38" s="41" t="s">
        <v>52</v>
      </c>
      <c r="B38" s="41"/>
      <c r="D38" s="41"/>
    </row>
    <row r="39" spans="1:8" x14ac:dyDescent="0.2">
      <c r="A39" s="41" t="s">
        <v>53</v>
      </c>
      <c r="B39" s="41">
        <v>84.057000000000002</v>
      </c>
      <c r="C39">
        <f>(B39+0.8425)/54.125</f>
        <v>1.5685819861431871</v>
      </c>
      <c r="D39" s="41">
        <f t="shared" si="1"/>
        <v>1.3646663279445728</v>
      </c>
    </row>
    <row r="40" spans="1:8" x14ac:dyDescent="0.2">
      <c r="A40" s="41" t="s">
        <v>54</v>
      </c>
      <c r="B40" s="41">
        <v>109.432</v>
      </c>
      <c r="C40" s="41">
        <f t="shared" ref="C40:C42" si="2">(B40+0.8425)/54.125</f>
        <v>2.0374041570438801</v>
      </c>
      <c r="D40" s="41">
        <f t="shared" si="1"/>
        <v>1.7725416166281758</v>
      </c>
    </row>
    <row r="41" spans="1:8" x14ac:dyDescent="0.2">
      <c r="A41" s="41" t="s">
        <v>55</v>
      </c>
      <c r="B41" s="41">
        <v>71.668999999999997</v>
      </c>
      <c r="C41" s="41">
        <f t="shared" si="2"/>
        <v>1.3397043879907622</v>
      </c>
      <c r="D41" s="41">
        <f t="shared" si="1"/>
        <v>1.1655428175519631</v>
      </c>
    </row>
    <row r="42" spans="1:8" x14ac:dyDescent="0.2">
      <c r="A42" s="41" t="s">
        <v>56</v>
      </c>
      <c r="B42" s="41">
        <v>47.17</v>
      </c>
      <c r="C42" s="41">
        <f t="shared" si="2"/>
        <v>0.88706697459584305</v>
      </c>
      <c r="D42" s="41">
        <f t="shared" si="1"/>
        <v>0.77174826789838347</v>
      </c>
    </row>
    <row r="43" spans="1:8" x14ac:dyDescent="0.2">
      <c r="A43" s="41" t="s">
        <v>57</v>
      </c>
      <c r="B43" s="41" t="s">
        <v>42</v>
      </c>
      <c r="C43" s="41" t="s">
        <v>42</v>
      </c>
      <c r="D43" s="41" t="s">
        <v>42</v>
      </c>
    </row>
    <row r="44" spans="1:8" x14ac:dyDescent="0.2">
      <c r="A44" s="41" t="s">
        <v>58</v>
      </c>
      <c r="B44" s="41" t="s">
        <v>42</v>
      </c>
      <c r="C44" s="41" t="s">
        <v>42</v>
      </c>
      <c r="D44" s="41" t="s">
        <v>42</v>
      </c>
    </row>
    <row r="45" spans="1:8" x14ac:dyDescent="0.2">
      <c r="A45" s="41" t="s">
        <v>59</v>
      </c>
      <c r="B45" s="41" t="s">
        <v>42</v>
      </c>
      <c r="C45" s="41" t="s">
        <v>42</v>
      </c>
      <c r="D45" s="41" t="s">
        <v>42</v>
      </c>
    </row>
    <row r="46" spans="1:8" x14ac:dyDescent="0.2">
      <c r="A46" s="41" t="s">
        <v>60</v>
      </c>
      <c r="B46" s="41" t="s">
        <v>42</v>
      </c>
      <c r="C46" s="41" t="s">
        <v>42</v>
      </c>
      <c r="D46" s="41" t="s">
        <v>42</v>
      </c>
    </row>
    <row r="47" spans="1:8" x14ac:dyDescent="0.2">
      <c r="A47" s="41" t="s">
        <v>61</v>
      </c>
      <c r="B47" s="41" t="s">
        <v>42</v>
      </c>
      <c r="C47" s="41" t="s">
        <v>42</v>
      </c>
      <c r="D47" s="41" t="s">
        <v>42</v>
      </c>
    </row>
    <row r="48" spans="1:8" x14ac:dyDescent="0.2">
      <c r="A48" s="41" t="s">
        <v>62</v>
      </c>
      <c r="B48" s="41" t="s">
        <v>42</v>
      </c>
      <c r="C48" s="41" t="s">
        <v>42</v>
      </c>
      <c r="D48" s="41" t="s">
        <v>42</v>
      </c>
    </row>
    <row r="49" spans="1:4" x14ac:dyDescent="0.2">
      <c r="A49" s="41" t="s">
        <v>63</v>
      </c>
      <c r="B49" s="41">
        <v>95.662000000000006</v>
      </c>
      <c r="C49" s="41">
        <f t="shared" ref="C49" si="3">(B49+0.8425)/54.125</f>
        <v>1.7829930715935336</v>
      </c>
      <c r="D49" s="41">
        <f t="shared" si="1"/>
        <v>1.5512039722863742</v>
      </c>
    </row>
    <row r="50" spans="1:4" x14ac:dyDescent="0.2">
      <c r="A50" s="41" t="s">
        <v>64</v>
      </c>
      <c r="B50" s="41" t="s">
        <v>42</v>
      </c>
      <c r="C50" s="41" t="s">
        <v>42</v>
      </c>
      <c r="D50" s="41" t="s">
        <v>42</v>
      </c>
    </row>
    <row r="51" spans="1:4" x14ac:dyDescent="0.2">
      <c r="A51" s="41" t="s">
        <v>65</v>
      </c>
      <c r="B51" s="41" t="s">
        <v>42</v>
      </c>
      <c r="C51" s="41" t="s">
        <v>42</v>
      </c>
      <c r="D51" s="41" t="s">
        <v>42</v>
      </c>
    </row>
    <row r="52" spans="1:4" x14ac:dyDescent="0.2">
      <c r="A52" s="41" t="s">
        <v>66</v>
      </c>
      <c r="B52" s="41" t="s">
        <v>42</v>
      </c>
      <c r="C52" s="41" t="s">
        <v>42</v>
      </c>
      <c r="D52" s="41" t="s">
        <v>42</v>
      </c>
    </row>
    <row r="53" spans="1:4" x14ac:dyDescent="0.2">
      <c r="A53" s="41" t="s">
        <v>67</v>
      </c>
      <c r="B53" s="41">
        <v>47.048999999999999</v>
      </c>
      <c r="C53" s="41">
        <f t="shared" ref="C53:C57" si="4">(B53+0.8425)/54.125</f>
        <v>0.88483140877598154</v>
      </c>
      <c r="D53" s="41">
        <f t="shared" si="1"/>
        <v>0.7698033256351039</v>
      </c>
    </row>
    <row r="54" spans="1:4" x14ac:dyDescent="0.2">
      <c r="A54" s="41" t="s">
        <v>68</v>
      </c>
      <c r="B54" s="41">
        <v>95.766000000000005</v>
      </c>
      <c r="C54" s="41">
        <f t="shared" si="4"/>
        <v>1.7849145496535799</v>
      </c>
      <c r="D54" s="41">
        <f t="shared" si="1"/>
        <v>1.5528756581986145</v>
      </c>
    </row>
    <row r="55" spans="1:4" x14ac:dyDescent="0.2">
      <c r="A55" s="41" t="s">
        <v>69</v>
      </c>
      <c r="B55" s="41">
        <v>122.85</v>
      </c>
      <c r="C55" s="41">
        <f t="shared" si="4"/>
        <v>2.2853117782909931</v>
      </c>
      <c r="D55" s="41">
        <f t="shared" si="1"/>
        <v>1.9882212471131639</v>
      </c>
    </row>
    <row r="56" spans="1:4" x14ac:dyDescent="0.2">
      <c r="A56" s="41" t="s">
        <v>70</v>
      </c>
      <c r="B56" s="41">
        <v>76.259</v>
      </c>
      <c r="C56" s="41">
        <f t="shared" si="4"/>
        <v>1.4245080831408776</v>
      </c>
      <c r="D56" s="41">
        <f t="shared" si="1"/>
        <v>1.2393220323325636</v>
      </c>
    </row>
    <row r="57" spans="1:4" x14ac:dyDescent="0.2">
      <c r="A57" s="41" t="s">
        <v>71</v>
      </c>
      <c r="B57" s="41">
        <v>68.811999999999998</v>
      </c>
      <c r="C57" s="41">
        <f t="shared" si="4"/>
        <v>1.286919168591224</v>
      </c>
      <c r="D57" s="41">
        <f t="shared" si="1"/>
        <v>1.1196196766743649</v>
      </c>
    </row>
    <row r="58" spans="1:4" x14ac:dyDescent="0.2">
      <c r="A58" s="41" t="s">
        <v>106</v>
      </c>
      <c r="B58" s="41" t="s">
        <v>42</v>
      </c>
      <c r="C58" s="41" t="s">
        <v>42</v>
      </c>
      <c r="D58" s="41" t="s">
        <v>42</v>
      </c>
    </row>
    <row r="59" spans="1:4" x14ac:dyDescent="0.2">
      <c r="A59" s="41" t="s">
        <v>107</v>
      </c>
      <c r="B59" s="41" t="s">
        <v>42</v>
      </c>
      <c r="C59" s="41" t="s">
        <v>42</v>
      </c>
      <c r="D59" s="41" t="s">
        <v>42</v>
      </c>
    </row>
    <row r="60" spans="1:4" x14ac:dyDescent="0.2">
      <c r="A60" s="41" t="s">
        <v>108</v>
      </c>
      <c r="B60" s="41" t="s">
        <v>42</v>
      </c>
      <c r="C60" s="41" t="s">
        <v>42</v>
      </c>
      <c r="D60" s="41" t="s">
        <v>42</v>
      </c>
    </row>
    <row r="61" spans="1:4" x14ac:dyDescent="0.2">
      <c r="A61" s="41" t="s">
        <v>109</v>
      </c>
      <c r="B61" s="41">
        <v>256.89600000000002</v>
      </c>
      <c r="C61" s="41">
        <f t="shared" ref="C61" si="5">(B61+0.8425)/54.125</f>
        <v>4.7619122401847571</v>
      </c>
      <c r="D61" s="41">
        <f t="shared" si="1"/>
        <v>4.1428636489607387</v>
      </c>
    </row>
    <row r="62" spans="1:4" x14ac:dyDescent="0.2">
      <c r="A62" s="41"/>
      <c r="D62" s="41"/>
    </row>
    <row r="63" spans="1:4" x14ac:dyDescent="0.2">
      <c r="A63" s="41" t="s">
        <v>72</v>
      </c>
      <c r="B63" s="41">
        <v>107.90600000000001</v>
      </c>
      <c r="C63">
        <f>(B63+0.6084)/39.085</f>
        <v>2.776369451196111</v>
      </c>
      <c r="D63" s="41">
        <f t="shared" si="1"/>
        <v>2.4154414225406167</v>
      </c>
    </row>
    <row r="64" spans="1:4" x14ac:dyDescent="0.2">
      <c r="A64" s="41" t="s">
        <v>73</v>
      </c>
      <c r="B64" s="41">
        <v>191.322</v>
      </c>
      <c r="C64" s="41">
        <f t="shared" ref="C64:C66" si="6">(B64+0.6084)/39.085</f>
        <v>4.9105897403095815</v>
      </c>
      <c r="D64" s="41">
        <f t="shared" si="1"/>
        <v>4.2722130740693363</v>
      </c>
    </row>
    <row r="65" spans="1:4" x14ac:dyDescent="0.2">
      <c r="A65" s="41" t="s">
        <v>74</v>
      </c>
      <c r="B65" s="41">
        <v>42.838000000000001</v>
      </c>
      <c r="C65" s="41">
        <f t="shared" si="6"/>
        <v>1.1115875655622363</v>
      </c>
      <c r="D65" s="41">
        <f t="shared" si="1"/>
        <v>0.9670811820391455</v>
      </c>
    </row>
    <row r="66" spans="1:4" x14ac:dyDescent="0.2">
      <c r="A66" s="41" t="s">
        <v>75</v>
      </c>
      <c r="B66" s="41">
        <v>88.498000000000005</v>
      </c>
      <c r="C66" s="41">
        <f t="shared" si="6"/>
        <v>2.2798106690546245</v>
      </c>
      <c r="D66" s="41">
        <f t="shared" si="1"/>
        <v>1.9834352820775234</v>
      </c>
    </row>
    <row r="67" spans="1:4" x14ac:dyDescent="0.2">
      <c r="A67" s="41" t="s">
        <v>76</v>
      </c>
      <c r="B67" s="41" t="s">
        <v>42</v>
      </c>
      <c r="C67" t="s">
        <v>42</v>
      </c>
      <c r="D67" s="41" t="s">
        <v>42</v>
      </c>
    </row>
    <row r="68" spans="1:4" x14ac:dyDescent="0.2">
      <c r="A68" s="41" t="s">
        <v>77</v>
      </c>
      <c r="B68" s="41" t="s">
        <v>42</v>
      </c>
      <c r="C68" t="s">
        <v>42</v>
      </c>
      <c r="D68" s="41" t="s">
        <v>42</v>
      </c>
    </row>
    <row r="69" spans="1:4" x14ac:dyDescent="0.2">
      <c r="A69" s="41" t="s">
        <v>78</v>
      </c>
      <c r="B69" s="41">
        <v>86.034000000000006</v>
      </c>
      <c r="C69" s="41">
        <f t="shared" ref="C69:C81" si="7">(B69+0.6084)/39.085</f>
        <v>2.2167685812971731</v>
      </c>
      <c r="D69" s="41">
        <f t="shared" si="1"/>
        <v>1.9285886657285407</v>
      </c>
    </row>
    <row r="70" spans="1:4" x14ac:dyDescent="0.2">
      <c r="A70" s="41" t="s">
        <v>79</v>
      </c>
      <c r="B70" s="41">
        <v>183.96</v>
      </c>
      <c r="C70" s="41">
        <f t="shared" si="7"/>
        <v>4.7222310349238841</v>
      </c>
      <c r="D70" s="41">
        <f t="shared" si="1"/>
        <v>4.1083410003837795</v>
      </c>
    </row>
    <row r="71" spans="1:4" x14ac:dyDescent="0.2">
      <c r="A71" s="41" t="s">
        <v>80</v>
      </c>
      <c r="B71" s="41" t="s">
        <v>42</v>
      </c>
      <c r="C71" t="s">
        <v>42</v>
      </c>
      <c r="D71" s="41" t="s">
        <v>42</v>
      </c>
    </row>
    <row r="72" spans="1:4" x14ac:dyDescent="0.2">
      <c r="A72" s="41" t="s">
        <v>81</v>
      </c>
      <c r="B72" s="41">
        <v>176.417</v>
      </c>
      <c r="C72" s="41">
        <f t="shared" si="7"/>
        <v>4.5292413969553538</v>
      </c>
      <c r="D72" s="41">
        <f t="shared" si="1"/>
        <v>3.9404400153511578</v>
      </c>
    </row>
    <row r="73" spans="1:4" x14ac:dyDescent="0.2">
      <c r="A73" s="41" t="s">
        <v>82</v>
      </c>
      <c r="B73" s="41" t="s">
        <v>42</v>
      </c>
      <c r="C73" t="s">
        <v>42</v>
      </c>
      <c r="D73" s="41" t="s">
        <v>42</v>
      </c>
    </row>
    <row r="74" spans="1:4" x14ac:dyDescent="0.2">
      <c r="A74" s="41" t="s">
        <v>83</v>
      </c>
      <c r="B74" s="41">
        <v>47.036000000000001</v>
      </c>
      <c r="C74" s="41">
        <f t="shared" si="7"/>
        <v>1.2189944991684791</v>
      </c>
      <c r="D74" s="41">
        <f t="shared" si="1"/>
        <v>1.0605252142765769</v>
      </c>
    </row>
    <row r="75" spans="1:4" x14ac:dyDescent="0.2">
      <c r="A75" s="41" t="s">
        <v>84</v>
      </c>
      <c r="B75" s="41">
        <v>55.820999999999998</v>
      </c>
      <c r="C75" s="41">
        <f t="shared" si="7"/>
        <v>1.4437610336446207</v>
      </c>
      <c r="D75" s="41">
        <f t="shared" si="1"/>
        <v>1.2560720992708201</v>
      </c>
    </row>
    <row r="76" spans="1:4" x14ac:dyDescent="0.2">
      <c r="A76" s="41" t="s">
        <v>85</v>
      </c>
      <c r="B76" s="41">
        <v>119.396</v>
      </c>
      <c r="C76" s="41">
        <f t="shared" si="7"/>
        <v>3.0703441217858516</v>
      </c>
      <c r="D76" s="41">
        <f t="shared" si="1"/>
        <v>2.6711993859536909</v>
      </c>
    </row>
    <row r="77" spans="1:4" x14ac:dyDescent="0.2">
      <c r="A77" s="41" t="s">
        <v>86</v>
      </c>
      <c r="B77" s="41">
        <v>75.584000000000003</v>
      </c>
      <c r="C77" s="41">
        <f t="shared" si="7"/>
        <v>1.9494025841115519</v>
      </c>
      <c r="D77" s="41">
        <f t="shared" si="1"/>
        <v>1.6959802481770501</v>
      </c>
    </row>
    <row r="78" spans="1:4" x14ac:dyDescent="0.2">
      <c r="A78" s="41" t="s">
        <v>87</v>
      </c>
      <c r="B78" s="41">
        <v>62.811</v>
      </c>
      <c r="C78" s="41">
        <f t="shared" si="7"/>
        <v>1.6226020212357681</v>
      </c>
      <c r="D78" s="41">
        <f t="shared" si="1"/>
        <v>1.4116637584751182</v>
      </c>
    </row>
    <row r="79" spans="1:4" x14ac:dyDescent="0.2">
      <c r="A79" s="41" t="s">
        <v>88</v>
      </c>
      <c r="B79" s="41">
        <v>92.837000000000003</v>
      </c>
      <c r="C79" s="41">
        <f t="shared" si="7"/>
        <v>2.3908251247281567</v>
      </c>
      <c r="D79" s="41">
        <f t="shared" si="1"/>
        <v>2.0800178585134961</v>
      </c>
    </row>
    <row r="80" spans="1:4" x14ac:dyDescent="0.2">
      <c r="A80" s="41" t="s">
        <v>89</v>
      </c>
      <c r="B80" s="41">
        <v>115.568</v>
      </c>
      <c r="C80" s="41">
        <f t="shared" si="7"/>
        <v>2.9724037354483817</v>
      </c>
      <c r="D80" s="41">
        <f t="shared" si="1"/>
        <v>2.5859912498400921</v>
      </c>
    </row>
    <row r="81" spans="1:4" x14ac:dyDescent="0.2">
      <c r="A81" s="41" t="s">
        <v>90</v>
      </c>
      <c r="B81" s="41">
        <v>213.256</v>
      </c>
      <c r="C81" s="41">
        <f t="shared" si="7"/>
        <v>5.4717768965076115</v>
      </c>
      <c r="D81" s="41">
        <f t="shared" si="1"/>
        <v>4.7604458999616224</v>
      </c>
    </row>
    <row r="82" spans="1:4" x14ac:dyDescent="0.2">
      <c r="A82" s="41" t="s">
        <v>91</v>
      </c>
      <c r="B82" s="41" t="s">
        <v>42</v>
      </c>
      <c r="C82" t="s">
        <v>42</v>
      </c>
      <c r="D82" s="41" t="s">
        <v>42</v>
      </c>
    </row>
    <row r="83" spans="1:4" x14ac:dyDescent="0.2">
      <c r="A83" s="41" t="s">
        <v>92</v>
      </c>
      <c r="B83" s="41" t="s">
        <v>42</v>
      </c>
      <c r="C83" t="s">
        <v>42</v>
      </c>
      <c r="D83" s="41" t="s">
        <v>42</v>
      </c>
    </row>
    <row r="84" spans="1:4" x14ac:dyDescent="0.2">
      <c r="A84" s="41" t="s">
        <v>93</v>
      </c>
      <c r="B84" s="41">
        <v>79.918999999999997</v>
      </c>
      <c r="C84" s="41">
        <f t="shared" ref="C84" si="8">(B84+0.6084)/39.085</f>
        <v>2.0603146987335292</v>
      </c>
      <c r="D84" s="41">
        <f t="shared" ref="D84" si="9">C84*0.87</f>
        <v>1.7924737878981705</v>
      </c>
    </row>
    <row r="85" spans="1:4" x14ac:dyDescent="0.2">
      <c r="A85" s="41" t="s">
        <v>94</v>
      </c>
      <c r="B85" s="41" t="s">
        <v>42</v>
      </c>
      <c r="C85" t="s">
        <v>42</v>
      </c>
      <c r="D85" s="41" t="s">
        <v>42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workbookViewId="0"/>
  </sheetViews>
  <sheetFormatPr baseColWidth="10" defaultColWidth="8.83203125" defaultRowHeight="15" x14ac:dyDescent="0.2"/>
  <cols>
    <col min="1" max="1" width="12.5" bestFit="1" customWidth="1"/>
    <col min="2" max="2" width="13.83203125" bestFit="1" customWidth="1"/>
    <col min="3" max="3" width="25.5" customWidth="1"/>
    <col min="4" max="4" width="21.6640625" bestFit="1" customWidth="1"/>
  </cols>
  <sheetData>
    <row r="1" spans="1:4" x14ac:dyDescent="0.2">
      <c r="A1" s="3" t="s">
        <v>0</v>
      </c>
      <c r="B1" s="7" t="s">
        <v>5</v>
      </c>
      <c r="C1" s="31" t="s">
        <v>6</v>
      </c>
      <c r="D1" s="31" t="s">
        <v>7</v>
      </c>
    </row>
    <row r="2" spans="1:4" x14ac:dyDescent="0.2">
      <c r="A2" s="4">
        <v>1.953125</v>
      </c>
      <c r="B2" s="7"/>
    </row>
    <row r="3" spans="1:4" x14ac:dyDescent="0.2">
      <c r="A3" s="4">
        <v>3.90625</v>
      </c>
      <c r="B3" s="7"/>
    </row>
    <row r="4" spans="1:4" x14ac:dyDescent="0.2">
      <c r="A4" s="4">
        <v>7.8125</v>
      </c>
      <c r="B4" s="7"/>
    </row>
    <row r="5" spans="1:4" x14ac:dyDescent="0.2">
      <c r="A5" s="4">
        <v>15.625</v>
      </c>
      <c r="B5" s="7"/>
    </row>
    <row r="6" spans="1:4" x14ac:dyDescent="0.2">
      <c r="A6" s="4">
        <v>31.25</v>
      </c>
      <c r="B6" s="7"/>
    </row>
    <row r="7" spans="1:4" x14ac:dyDescent="0.2">
      <c r="A7" s="4">
        <v>62.5</v>
      </c>
      <c r="B7" s="7"/>
    </row>
    <row r="8" spans="1:4" x14ac:dyDescent="0.2">
      <c r="A8" s="4">
        <v>125</v>
      </c>
      <c r="B8" s="7"/>
      <c r="C8" s="16">
        <v>15.255000000000001</v>
      </c>
      <c r="D8" s="24">
        <v>8.1020000000000003</v>
      </c>
    </row>
    <row r="9" spans="1:4" x14ac:dyDescent="0.2">
      <c r="A9" s="4">
        <v>250</v>
      </c>
      <c r="B9" s="7">
        <v>131.65899999999999</v>
      </c>
      <c r="C9" s="16">
        <v>74.305000000000007</v>
      </c>
      <c r="D9" s="24">
        <v>264.01299999999998</v>
      </c>
    </row>
    <row r="10" spans="1:4" x14ac:dyDescent="0.2">
      <c r="A10" s="4">
        <v>500</v>
      </c>
      <c r="B10" s="7">
        <v>3172.7330000000002</v>
      </c>
      <c r="C10" s="16">
        <v>2574.357</v>
      </c>
      <c r="D10" s="24">
        <v>1986.22</v>
      </c>
    </row>
    <row r="11" spans="1:4" x14ac:dyDescent="0.2">
      <c r="A11" s="4">
        <v>1000</v>
      </c>
      <c r="B11" s="7">
        <v>20265.508000000002</v>
      </c>
      <c r="C11" s="16">
        <v>15044.983</v>
      </c>
    </row>
    <row r="16" spans="1:4" x14ac:dyDescent="0.2">
      <c r="A16" s="41"/>
      <c r="B16" s="39" t="s">
        <v>128</v>
      </c>
      <c r="C16" s="39" t="s">
        <v>129</v>
      </c>
      <c r="D16" s="39" t="s">
        <v>167</v>
      </c>
    </row>
    <row r="17" spans="1:4" x14ac:dyDescent="0.2">
      <c r="A17" s="41" t="s">
        <v>41</v>
      </c>
      <c r="B17" s="41">
        <v>1471.723</v>
      </c>
      <c r="C17">
        <f>(7.0096+SQRT(7.0096*7.0096+4*B17*0.0273))/2/0.0273</f>
        <v>393.69385507041403</v>
      </c>
      <c r="D17">
        <f>C17*0.86</f>
        <v>338.57671536055608</v>
      </c>
    </row>
    <row r="18" spans="1:4" x14ac:dyDescent="0.2">
      <c r="A18" s="41" t="s">
        <v>43</v>
      </c>
      <c r="B18" s="41">
        <v>633.28800000000001</v>
      </c>
      <c r="C18" s="41">
        <f t="shared" ref="C18:C34" si="0">(7.0096+SQRT(7.0096*7.0096+4*B18*0.0273))/2/0.0273</f>
        <v>327.57691512016805</v>
      </c>
      <c r="D18" s="41">
        <f t="shared" ref="D18:D81" si="1">C18*0.86</f>
        <v>281.71614700334453</v>
      </c>
    </row>
    <row r="19" spans="1:4" x14ac:dyDescent="0.2">
      <c r="A19" s="41" t="s">
        <v>44</v>
      </c>
      <c r="B19" s="41" t="s">
        <v>42</v>
      </c>
      <c r="C19" s="41" t="s">
        <v>42</v>
      </c>
      <c r="D19" s="41" t="s">
        <v>42</v>
      </c>
    </row>
    <row r="20" spans="1:4" x14ac:dyDescent="0.2">
      <c r="A20" s="41" t="s">
        <v>45</v>
      </c>
      <c r="B20" s="41">
        <v>1248.623</v>
      </c>
      <c r="C20" s="41">
        <f t="shared" si="0"/>
        <v>377.8178685769048</v>
      </c>
      <c r="D20" s="41">
        <f t="shared" si="1"/>
        <v>324.92336697613814</v>
      </c>
    </row>
    <row r="21" spans="1:4" x14ac:dyDescent="0.2">
      <c r="A21" s="41" t="s">
        <v>46</v>
      </c>
      <c r="B21" s="41">
        <v>2102.375</v>
      </c>
      <c r="C21" s="41">
        <f t="shared" si="0"/>
        <v>434.14514615503316</v>
      </c>
      <c r="D21" s="41">
        <f t="shared" si="1"/>
        <v>373.3648256933285</v>
      </c>
    </row>
    <row r="22" spans="1:4" x14ac:dyDescent="0.2">
      <c r="A22" s="41" t="s">
        <v>47</v>
      </c>
      <c r="B22" s="41" t="s">
        <v>42</v>
      </c>
      <c r="C22" s="41" t="s">
        <v>42</v>
      </c>
      <c r="D22" s="41" t="s">
        <v>42</v>
      </c>
    </row>
    <row r="23" spans="1:4" x14ac:dyDescent="0.2">
      <c r="A23" s="41" t="s">
        <v>48</v>
      </c>
      <c r="B23" s="41" t="s">
        <v>42</v>
      </c>
      <c r="C23" s="41" t="s">
        <v>42</v>
      </c>
      <c r="D23" s="41" t="s">
        <v>42</v>
      </c>
    </row>
    <row r="24" spans="1:4" x14ac:dyDescent="0.2">
      <c r="A24" s="41" t="s">
        <v>49</v>
      </c>
      <c r="B24" s="41" t="s">
        <v>42</v>
      </c>
      <c r="C24" s="41" t="s">
        <v>42</v>
      </c>
      <c r="D24" s="41" t="s">
        <v>42</v>
      </c>
    </row>
    <row r="25" spans="1:4" x14ac:dyDescent="0.2">
      <c r="A25" s="41" t="s">
        <v>50</v>
      </c>
      <c r="B25" s="41" t="s">
        <v>42</v>
      </c>
      <c r="C25" s="41" t="s">
        <v>42</v>
      </c>
      <c r="D25" s="41" t="s">
        <v>42</v>
      </c>
    </row>
    <row r="26" spans="1:4" x14ac:dyDescent="0.2">
      <c r="A26" s="41" t="s">
        <v>51</v>
      </c>
      <c r="B26" s="41" t="s">
        <v>42</v>
      </c>
      <c r="C26" s="41" t="s">
        <v>42</v>
      </c>
      <c r="D26" s="41" t="s">
        <v>42</v>
      </c>
    </row>
    <row r="27" spans="1:4" x14ac:dyDescent="0.2">
      <c r="A27" s="41" t="s">
        <v>96</v>
      </c>
      <c r="B27" s="41">
        <v>509.09</v>
      </c>
      <c r="C27" s="41">
        <f t="shared" si="0"/>
        <v>315.81001704869732</v>
      </c>
      <c r="D27" s="41">
        <f t="shared" si="1"/>
        <v>271.5966146618797</v>
      </c>
    </row>
    <row r="28" spans="1:4" x14ac:dyDescent="0.2">
      <c r="A28" s="41" t="s">
        <v>97</v>
      </c>
      <c r="B28" s="41">
        <v>1143.9860000000001</v>
      </c>
      <c r="C28" s="41">
        <f t="shared" si="0"/>
        <v>370.01273426919948</v>
      </c>
      <c r="D28" s="41">
        <f t="shared" si="1"/>
        <v>318.21095147151158</v>
      </c>
    </row>
    <row r="29" spans="1:4" x14ac:dyDescent="0.2">
      <c r="A29" s="41" t="s">
        <v>98</v>
      </c>
      <c r="B29" s="41">
        <v>1237.1679999999999</v>
      </c>
      <c r="C29" s="41">
        <f t="shared" si="0"/>
        <v>376.97535716864968</v>
      </c>
      <c r="D29" s="41">
        <f t="shared" si="1"/>
        <v>324.19880716503872</v>
      </c>
    </row>
    <row r="30" spans="1:4" x14ac:dyDescent="0.2">
      <c r="A30" s="41" t="s">
        <v>99</v>
      </c>
      <c r="B30" s="41">
        <v>2736.5189999999998</v>
      </c>
      <c r="C30" s="41">
        <f t="shared" si="0"/>
        <v>470.02471442415367</v>
      </c>
      <c r="D30" s="41">
        <f t="shared" si="1"/>
        <v>404.22125440477214</v>
      </c>
    </row>
    <row r="31" spans="1:4" x14ac:dyDescent="0.2">
      <c r="A31" s="41" t="s">
        <v>100</v>
      </c>
      <c r="B31" s="41">
        <v>316.99299999999999</v>
      </c>
      <c r="C31" s="41">
        <f t="shared" si="0"/>
        <v>295.9910181159957</v>
      </c>
      <c r="D31" s="41">
        <f t="shared" si="1"/>
        <v>254.5522755797563</v>
      </c>
    </row>
    <row r="32" spans="1:4" x14ac:dyDescent="0.2">
      <c r="A32" s="41" t="s">
        <v>101</v>
      </c>
      <c r="B32" s="41">
        <v>2616.8040000000001</v>
      </c>
      <c r="C32" s="41">
        <f t="shared" si="0"/>
        <v>463.54553181599158</v>
      </c>
      <c r="D32" s="41">
        <f t="shared" si="1"/>
        <v>398.64915736175277</v>
      </c>
    </row>
    <row r="33" spans="1:4" x14ac:dyDescent="0.2">
      <c r="A33" s="41" t="s">
        <v>102</v>
      </c>
      <c r="B33" s="41">
        <v>2108.59</v>
      </c>
      <c r="C33" s="41">
        <f t="shared" si="0"/>
        <v>434.51719308428574</v>
      </c>
      <c r="D33" s="41">
        <f t="shared" si="1"/>
        <v>373.68478605248572</v>
      </c>
    </row>
    <row r="34" spans="1:4" x14ac:dyDescent="0.2">
      <c r="A34" s="41" t="s">
        <v>103</v>
      </c>
      <c r="B34" s="41">
        <v>346.14600000000002</v>
      </c>
      <c r="C34" s="41">
        <f t="shared" si="0"/>
        <v>299.14690212966843</v>
      </c>
      <c r="D34" s="41">
        <f t="shared" si="1"/>
        <v>257.26633583151482</v>
      </c>
    </row>
    <row r="35" spans="1:4" x14ac:dyDescent="0.2">
      <c r="A35" s="41" t="s">
        <v>104</v>
      </c>
      <c r="B35" s="41" t="s">
        <v>42</v>
      </c>
      <c r="C35" s="41" t="s">
        <v>42</v>
      </c>
      <c r="D35" s="41" t="s">
        <v>42</v>
      </c>
    </row>
    <row r="36" spans="1:4" x14ac:dyDescent="0.2">
      <c r="A36" s="41" t="s">
        <v>105</v>
      </c>
      <c r="B36" s="41" t="s">
        <v>42</v>
      </c>
      <c r="C36" s="41" t="s">
        <v>42</v>
      </c>
      <c r="D36" s="41" t="s">
        <v>42</v>
      </c>
    </row>
    <row r="37" spans="1:4" x14ac:dyDescent="0.2">
      <c r="A37" s="41"/>
      <c r="C37" s="41"/>
      <c r="D37" s="41"/>
    </row>
    <row r="38" spans="1:4" x14ac:dyDescent="0.2">
      <c r="A38" s="41" t="s">
        <v>52</v>
      </c>
      <c r="B38" s="41" t="s">
        <v>42</v>
      </c>
      <c r="C38" s="41" t="s">
        <v>42</v>
      </c>
      <c r="D38" s="41" t="s">
        <v>42</v>
      </c>
    </row>
    <row r="39" spans="1:4" x14ac:dyDescent="0.2">
      <c r="A39" s="41" t="s">
        <v>53</v>
      </c>
      <c r="B39" s="41" t="s">
        <v>42</v>
      </c>
      <c r="C39" s="41" t="s">
        <v>42</v>
      </c>
      <c r="D39" s="41" t="s">
        <v>42</v>
      </c>
    </row>
    <row r="40" spans="1:4" x14ac:dyDescent="0.2">
      <c r="A40" s="41" t="s">
        <v>54</v>
      </c>
      <c r="B40" s="41">
        <v>666.95399999999995</v>
      </c>
      <c r="C40" s="41">
        <f t="shared" ref="C40:C61" si="2">(4.394+SQRT(4.394*4.394+4*B40*0.0194))/2/0.0194</f>
        <v>330.51235521372394</v>
      </c>
      <c r="D40" s="41">
        <f t="shared" si="1"/>
        <v>284.2406254838026</v>
      </c>
    </row>
    <row r="41" spans="1:4" x14ac:dyDescent="0.2">
      <c r="A41" s="41" t="s">
        <v>55</v>
      </c>
      <c r="B41" s="41">
        <v>1269.2950000000001</v>
      </c>
      <c r="C41" s="41">
        <f t="shared" si="2"/>
        <v>392.9840060286466</v>
      </c>
      <c r="D41" s="41">
        <f t="shared" si="1"/>
        <v>337.96624518463608</v>
      </c>
    </row>
    <row r="42" spans="1:4" x14ac:dyDescent="0.2">
      <c r="A42" s="41" t="s">
        <v>56</v>
      </c>
      <c r="B42" s="41" t="s">
        <v>42</v>
      </c>
      <c r="C42" s="41" t="s">
        <v>42</v>
      </c>
      <c r="D42" s="41" t="s">
        <v>42</v>
      </c>
    </row>
    <row r="43" spans="1:4" x14ac:dyDescent="0.2">
      <c r="A43" s="41" t="s">
        <v>57</v>
      </c>
      <c r="B43" s="41">
        <v>1127.67</v>
      </c>
      <c r="C43" s="41">
        <f t="shared" si="2"/>
        <v>379.6161489441854</v>
      </c>
      <c r="D43" s="41">
        <f t="shared" si="1"/>
        <v>326.46988809199945</v>
      </c>
    </row>
    <row r="44" spans="1:4" x14ac:dyDescent="0.2">
      <c r="A44" s="41" t="s">
        <v>58</v>
      </c>
      <c r="B44" s="41" t="s">
        <v>42</v>
      </c>
      <c r="C44" s="41" t="s">
        <v>42</v>
      </c>
      <c r="D44" s="41" t="s">
        <v>42</v>
      </c>
    </row>
    <row r="45" spans="1:4" x14ac:dyDescent="0.2">
      <c r="A45" s="41" t="s">
        <v>59</v>
      </c>
      <c r="B45" s="41">
        <v>945.79200000000003</v>
      </c>
      <c r="C45" s="41">
        <f t="shared" si="2"/>
        <v>361.39484598399935</v>
      </c>
      <c r="D45" s="41">
        <f t="shared" si="1"/>
        <v>310.79956754623942</v>
      </c>
    </row>
    <row r="46" spans="1:4" x14ac:dyDescent="0.2">
      <c r="A46" s="41" t="s">
        <v>60</v>
      </c>
      <c r="B46" s="41" t="s">
        <v>42</v>
      </c>
      <c r="C46" s="41" t="s">
        <v>42</v>
      </c>
      <c r="D46" s="41" t="s">
        <v>42</v>
      </c>
    </row>
    <row r="47" spans="1:4" x14ac:dyDescent="0.2">
      <c r="A47" s="41" t="s">
        <v>61</v>
      </c>
      <c r="B47" s="41">
        <v>1822.5909999999999</v>
      </c>
      <c r="C47" s="41">
        <f t="shared" si="2"/>
        <v>440.00875520688749</v>
      </c>
      <c r="D47" s="41">
        <f t="shared" si="1"/>
        <v>378.40752947792322</v>
      </c>
    </row>
    <row r="48" spans="1:4" x14ac:dyDescent="0.2">
      <c r="A48" s="41" t="s">
        <v>62</v>
      </c>
      <c r="B48" s="41">
        <v>2300.4340000000002</v>
      </c>
      <c r="C48" s="41">
        <f t="shared" si="2"/>
        <v>475.74438943834878</v>
      </c>
      <c r="D48" s="41">
        <f t="shared" si="1"/>
        <v>409.14017491697996</v>
      </c>
    </row>
    <row r="49" spans="1:4" x14ac:dyDescent="0.2">
      <c r="A49" s="41" t="s">
        <v>63</v>
      </c>
      <c r="B49" s="41">
        <v>2270.1460000000002</v>
      </c>
      <c r="C49" s="41">
        <f t="shared" si="2"/>
        <v>473.58450624981464</v>
      </c>
      <c r="D49" s="41">
        <f t="shared" si="1"/>
        <v>407.28267537484061</v>
      </c>
    </row>
    <row r="50" spans="1:4" x14ac:dyDescent="0.2">
      <c r="A50" s="41" t="s">
        <v>64</v>
      </c>
      <c r="B50" s="41">
        <v>2303.1770000000001</v>
      </c>
      <c r="C50" s="41">
        <f t="shared" si="2"/>
        <v>475.93936174341627</v>
      </c>
      <c r="D50" s="41">
        <f t="shared" si="1"/>
        <v>409.307851099338</v>
      </c>
    </row>
    <row r="51" spans="1:4" x14ac:dyDescent="0.2">
      <c r="A51" s="41" t="s">
        <v>65</v>
      </c>
      <c r="B51" s="41" t="s">
        <v>42</v>
      </c>
      <c r="C51" s="41" t="s">
        <v>42</v>
      </c>
      <c r="D51" s="41" t="s">
        <v>42</v>
      </c>
    </row>
    <row r="52" spans="1:4" x14ac:dyDescent="0.2">
      <c r="A52" s="41" t="s">
        <v>66</v>
      </c>
      <c r="B52" s="41">
        <v>2036.261</v>
      </c>
      <c r="C52" s="41">
        <f t="shared" si="2"/>
        <v>456.44836376340362</v>
      </c>
      <c r="D52" s="41">
        <f t="shared" si="1"/>
        <v>392.54559283652713</v>
      </c>
    </row>
    <row r="53" spans="1:4" x14ac:dyDescent="0.2">
      <c r="A53" s="41" t="s">
        <v>67</v>
      </c>
      <c r="B53" s="41">
        <v>2923.6610000000001</v>
      </c>
      <c r="C53" s="41">
        <f t="shared" si="2"/>
        <v>517.6348037910102</v>
      </c>
      <c r="D53" s="41">
        <f t="shared" si="1"/>
        <v>445.16593126026879</v>
      </c>
    </row>
    <row r="54" spans="1:4" x14ac:dyDescent="0.2">
      <c r="A54" s="41" t="s">
        <v>68</v>
      </c>
      <c r="B54" s="41" t="s">
        <v>42</v>
      </c>
      <c r="C54" s="41" t="s">
        <v>42</v>
      </c>
      <c r="D54" s="41" t="s">
        <v>42</v>
      </c>
    </row>
    <row r="55" spans="1:4" x14ac:dyDescent="0.2">
      <c r="A55" s="41" t="s">
        <v>69</v>
      </c>
      <c r="B55" s="41" t="s">
        <v>42</v>
      </c>
      <c r="C55" s="41" t="s">
        <v>42</v>
      </c>
      <c r="D55" s="41" t="s">
        <v>42</v>
      </c>
    </row>
    <row r="56" spans="1:4" x14ac:dyDescent="0.2">
      <c r="A56" s="41" t="s">
        <v>70</v>
      </c>
      <c r="B56" s="41" t="s">
        <v>42</v>
      </c>
      <c r="C56" s="41" t="s">
        <v>42</v>
      </c>
      <c r="D56" s="41" t="s">
        <v>42</v>
      </c>
    </row>
    <row r="57" spans="1:4" x14ac:dyDescent="0.2">
      <c r="A57" s="41" t="s">
        <v>71</v>
      </c>
      <c r="B57" s="41" t="s">
        <v>42</v>
      </c>
      <c r="C57" s="41" t="s">
        <v>42</v>
      </c>
      <c r="D57" s="41" t="s">
        <v>42</v>
      </c>
    </row>
    <row r="58" spans="1:4" x14ac:dyDescent="0.2">
      <c r="A58" s="41" t="s">
        <v>106</v>
      </c>
      <c r="B58" s="41" t="s">
        <v>42</v>
      </c>
      <c r="C58" s="41" t="s">
        <v>42</v>
      </c>
      <c r="D58" s="41" t="s">
        <v>42</v>
      </c>
    </row>
    <row r="59" spans="1:4" x14ac:dyDescent="0.2">
      <c r="A59" s="41" t="s">
        <v>107</v>
      </c>
      <c r="B59" s="41" t="s">
        <v>42</v>
      </c>
      <c r="C59" s="41" t="s">
        <v>42</v>
      </c>
      <c r="D59" s="41" t="s">
        <v>42</v>
      </c>
    </row>
    <row r="60" spans="1:4" x14ac:dyDescent="0.2">
      <c r="A60" s="41" t="s">
        <v>108</v>
      </c>
      <c r="B60" s="41" t="s">
        <v>42</v>
      </c>
      <c r="C60" s="41" t="s">
        <v>42</v>
      </c>
      <c r="D60" s="41" t="s">
        <v>42</v>
      </c>
    </row>
    <row r="61" spans="1:4" x14ac:dyDescent="0.2">
      <c r="A61" s="41" t="s">
        <v>109</v>
      </c>
      <c r="B61" s="41">
        <v>902.077</v>
      </c>
      <c r="C61" s="41">
        <f t="shared" si="2"/>
        <v>356.81218445178536</v>
      </c>
      <c r="D61" s="41">
        <f t="shared" si="1"/>
        <v>306.85847862853541</v>
      </c>
    </row>
    <row r="62" spans="1:4" x14ac:dyDescent="0.2">
      <c r="A62" s="41"/>
      <c r="D62" s="41"/>
    </row>
    <row r="63" spans="1:4" x14ac:dyDescent="0.2">
      <c r="A63" s="41" t="s">
        <v>72</v>
      </c>
      <c r="B63" s="41">
        <v>377.26499999999999</v>
      </c>
      <c r="C63" s="41">
        <f>(1.6292+SQRT(1.6292*1.6292+4*B63*0.0112))/2/0.0112</f>
        <v>270.15134051682293</v>
      </c>
      <c r="D63" s="41">
        <f t="shared" si="1"/>
        <v>232.3301528444677</v>
      </c>
    </row>
    <row r="64" spans="1:4" x14ac:dyDescent="0.2">
      <c r="A64" s="41" t="s">
        <v>73</v>
      </c>
      <c r="B64" s="41" t="s">
        <v>42</v>
      </c>
      <c r="C64" s="41" t="s">
        <v>42</v>
      </c>
      <c r="D64" s="41" t="s">
        <v>42</v>
      </c>
    </row>
    <row r="65" spans="1:4" x14ac:dyDescent="0.2">
      <c r="A65" s="41" t="s">
        <v>74</v>
      </c>
      <c r="B65" s="41" t="s">
        <v>42</v>
      </c>
      <c r="C65" s="41" t="s">
        <v>42</v>
      </c>
      <c r="D65" s="41" t="s">
        <v>42</v>
      </c>
    </row>
    <row r="66" spans="1:4" x14ac:dyDescent="0.2">
      <c r="A66" s="41" t="s">
        <v>75</v>
      </c>
      <c r="B66" s="41">
        <v>566.93499999999995</v>
      </c>
      <c r="C66" s="41">
        <f t="shared" ref="C66:C85" si="3">(1.6292+SQRT(1.6292*1.6292+4*B66*0.0112))/2/0.0112</f>
        <v>309.18332393510502</v>
      </c>
      <c r="D66" s="41">
        <f t="shared" si="1"/>
        <v>265.89765858419031</v>
      </c>
    </row>
    <row r="67" spans="1:4" x14ac:dyDescent="0.2">
      <c r="A67" s="41" t="s">
        <v>76</v>
      </c>
      <c r="B67" s="41">
        <v>1007.591</v>
      </c>
      <c r="C67" s="41">
        <f t="shared" si="3"/>
        <v>381.36371406697384</v>
      </c>
      <c r="D67" s="41">
        <f t="shared" si="1"/>
        <v>327.9727940975975</v>
      </c>
    </row>
    <row r="68" spans="1:4" x14ac:dyDescent="0.2">
      <c r="A68" s="41" t="s">
        <v>77</v>
      </c>
      <c r="B68" s="41" t="s">
        <v>42</v>
      </c>
      <c r="C68" s="41" t="s">
        <v>42</v>
      </c>
      <c r="D68" s="41" t="s">
        <v>42</v>
      </c>
    </row>
    <row r="69" spans="1:4" x14ac:dyDescent="0.2">
      <c r="A69" s="41" t="s">
        <v>78</v>
      </c>
      <c r="B69" s="41">
        <v>401.91500000000002</v>
      </c>
      <c r="C69" s="41">
        <f t="shared" si="3"/>
        <v>275.64895453556119</v>
      </c>
      <c r="D69" s="41">
        <f t="shared" si="1"/>
        <v>237.05810090058262</v>
      </c>
    </row>
    <row r="70" spans="1:4" x14ac:dyDescent="0.2">
      <c r="A70" s="41" t="s">
        <v>79</v>
      </c>
      <c r="B70" s="41">
        <v>1034.7829999999999</v>
      </c>
      <c r="C70" s="41">
        <f t="shared" si="3"/>
        <v>385.27222651091375</v>
      </c>
      <c r="D70" s="41">
        <f t="shared" si="1"/>
        <v>331.33411479938582</v>
      </c>
    </row>
    <row r="71" spans="1:4" x14ac:dyDescent="0.2">
      <c r="A71" s="41" t="s">
        <v>80</v>
      </c>
      <c r="B71" s="41" t="s">
        <v>42</v>
      </c>
      <c r="C71" s="41" t="s">
        <v>42</v>
      </c>
      <c r="D71" s="41" t="s">
        <v>42</v>
      </c>
    </row>
    <row r="72" spans="1:4" x14ac:dyDescent="0.2">
      <c r="A72" s="41" t="s">
        <v>81</v>
      </c>
      <c r="B72" s="41">
        <v>2373.77</v>
      </c>
      <c r="C72" s="41">
        <f t="shared" si="3"/>
        <v>538.81552016703131</v>
      </c>
      <c r="D72" s="41">
        <f t="shared" si="1"/>
        <v>463.38134734364689</v>
      </c>
    </row>
    <row r="73" spans="1:4" x14ac:dyDescent="0.2">
      <c r="A73" s="41" t="s">
        <v>82</v>
      </c>
      <c r="B73" s="41" t="s">
        <v>42</v>
      </c>
      <c r="C73" s="41" t="s">
        <v>42</v>
      </c>
      <c r="D73" s="41" t="s">
        <v>42</v>
      </c>
    </row>
    <row r="74" spans="1:4" x14ac:dyDescent="0.2">
      <c r="A74" s="41" t="s">
        <v>83</v>
      </c>
      <c r="B74" s="41" t="s">
        <v>42</v>
      </c>
      <c r="C74" s="41" t="s">
        <v>42</v>
      </c>
      <c r="D74" s="41" t="s">
        <v>42</v>
      </c>
    </row>
    <row r="75" spans="1:4" x14ac:dyDescent="0.2">
      <c r="A75" s="41" t="s">
        <v>84</v>
      </c>
      <c r="B75" s="41">
        <v>1364.7159999999999</v>
      </c>
      <c r="C75" s="41">
        <f t="shared" si="3"/>
        <v>429.2985566733276</v>
      </c>
      <c r="D75" s="41">
        <f t="shared" si="1"/>
        <v>369.19675873906175</v>
      </c>
    </row>
    <row r="76" spans="1:4" x14ac:dyDescent="0.2">
      <c r="A76" s="41" t="s">
        <v>85</v>
      </c>
      <c r="B76" s="41">
        <v>971.38900000000001</v>
      </c>
      <c r="C76" s="41">
        <f t="shared" si="3"/>
        <v>376.08198267723833</v>
      </c>
      <c r="D76" s="41">
        <f t="shared" si="1"/>
        <v>323.43050510242495</v>
      </c>
    </row>
    <row r="77" spans="1:4" x14ac:dyDescent="0.2">
      <c r="A77" s="41" t="s">
        <v>86</v>
      </c>
      <c r="B77" s="41">
        <v>1928.0609999999999</v>
      </c>
      <c r="C77" s="41">
        <f t="shared" si="3"/>
        <v>493.96636294855517</v>
      </c>
      <c r="D77" s="41">
        <f t="shared" si="1"/>
        <v>424.81107213575746</v>
      </c>
    </row>
    <row r="78" spans="1:4" x14ac:dyDescent="0.2">
      <c r="A78" s="41" t="s">
        <v>87</v>
      </c>
      <c r="B78" s="41">
        <v>785.54499999999996</v>
      </c>
      <c r="C78" s="41">
        <f t="shared" si="3"/>
        <v>347.37356550340581</v>
      </c>
      <c r="D78" s="41">
        <f t="shared" si="1"/>
        <v>298.741266332929</v>
      </c>
    </row>
    <row r="79" spans="1:4" x14ac:dyDescent="0.2">
      <c r="A79" s="41" t="s">
        <v>88</v>
      </c>
      <c r="B79" s="41">
        <v>1736.1780000000001</v>
      </c>
      <c r="C79" s="41">
        <f t="shared" si="3"/>
        <v>473.11428214626591</v>
      </c>
      <c r="D79" s="41">
        <f t="shared" si="1"/>
        <v>406.87828264578866</v>
      </c>
    </row>
    <row r="80" spans="1:4" x14ac:dyDescent="0.2">
      <c r="A80" s="41" t="s">
        <v>89</v>
      </c>
      <c r="B80" s="41">
        <v>1518.37</v>
      </c>
      <c r="C80" s="41">
        <f t="shared" si="3"/>
        <v>448.04363296181822</v>
      </c>
      <c r="D80" s="41">
        <f t="shared" si="1"/>
        <v>385.31752434716367</v>
      </c>
    </row>
    <row r="81" spans="1:4" x14ac:dyDescent="0.2">
      <c r="A81" s="41" t="s">
        <v>90</v>
      </c>
      <c r="B81" s="41">
        <v>2029.5429999999999</v>
      </c>
      <c r="C81" s="41">
        <f t="shared" si="3"/>
        <v>504.58762914064863</v>
      </c>
      <c r="D81" s="41">
        <f t="shared" si="1"/>
        <v>433.94536106095779</v>
      </c>
    </row>
    <row r="82" spans="1:4" x14ac:dyDescent="0.2">
      <c r="A82" s="41" t="s">
        <v>91</v>
      </c>
      <c r="B82" s="41">
        <v>3061.5369999999998</v>
      </c>
      <c r="C82" s="41">
        <f t="shared" si="3"/>
        <v>600.59716581446537</v>
      </c>
      <c r="D82" s="41">
        <f t="shared" ref="D82:D85" si="4">C82*0.86</f>
        <v>516.5135626004402</v>
      </c>
    </row>
    <row r="83" spans="1:4" x14ac:dyDescent="0.2">
      <c r="A83" s="41" t="s">
        <v>92</v>
      </c>
      <c r="B83" s="41">
        <v>2288.0740000000001</v>
      </c>
      <c r="C83" s="41">
        <f t="shared" si="3"/>
        <v>530.53372218290622</v>
      </c>
      <c r="D83" s="41">
        <f t="shared" si="4"/>
        <v>456.25900107729933</v>
      </c>
    </row>
    <row r="84" spans="1:4" x14ac:dyDescent="0.2">
      <c r="A84" s="41" t="s">
        <v>93</v>
      </c>
      <c r="B84" s="41">
        <v>1225.3720000000001</v>
      </c>
      <c r="C84" s="41">
        <f t="shared" si="3"/>
        <v>411.40333869509146</v>
      </c>
      <c r="D84" s="41">
        <f t="shared" si="4"/>
        <v>353.80687127777867</v>
      </c>
    </row>
    <row r="85" spans="1:4" x14ac:dyDescent="0.2">
      <c r="A85" s="41" t="s">
        <v>94</v>
      </c>
      <c r="B85" s="41">
        <v>2282.7759999999998</v>
      </c>
      <c r="C85" s="41">
        <f t="shared" si="3"/>
        <v>530.01679197503915</v>
      </c>
      <c r="D85" s="41">
        <f t="shared" si="4"/>
        <v>455.81444109853368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workbookViewId="0"/>
  </sheetViews>
  <sheetFormatPr baseColWidth="10" defaultColWidth="8.83203125" defaultRowHeight="15" x14ac:dyDescent="0.2"/>
  <cols>
    <col min="1" max="4" width="12.5" bestFit="1" customWidth="1"/>
  </cols>
  <sheetData>
    <row r="1" spans="1:4" x14ac:dyDescent="0.2">
      <c r="A1" s="3" t="s">
        <v>0</v>
      </c>
      <c r="B1" s="8" t="s">
        <v>8</v>
      </c>
      <c r="C1" s="31" t="s">
        <v>9</v>
      </c>
      <c r="D1" s="31" t="s">
        <v>10</v>
      </c>
    </row>
    <row r="2" spans="1:4" x14ac:dyDescent="0.2">
      <c r="A2" s="4">
        <v>1.953125</v>
      </c>
      <c r="B2" s="8">
        <v>123.934</v>
      </c>
      <c r="C2" s="17">
        <v>271.61</v>
      </c>
      <c r="D2" s="25">
        <v>122.83799999999999</v>
      </c>
    </row>
    <row r="3" spans="1:4" x14ac:dyDescent="0.2">
      <c r="A3" s="4">
        <v>3.90625</v>
      </c>
      <c r="B3" s="8">
        <v>260.82799999999997</v>
      </c>
      <c r="C3" s="17">
        <v>267.79899999999998</v>
      </c>
      <c r="D3" s="25">
        <v>222.25</v>
      </c>
    </row>
    <row r="4" spans="1:4" x14ac:dyDescent="0.2">
      <c r="A4" s="4">
        <v>7.8125</v>
      </c>
      <c r="B4" s="8">
        <v>737.70699999999999</v>
      </c>
      <c r="C4" s="17">
        <v>651.01300000000003</v>
      </c>
      <c r="D4" s="25">
        <v>564.61099999999999</v>
      </c>
    </row>
    <row r="5" spans="1:4" x14ac:dyDescent="0.2">
      <c r="A5" s="4">
        <v>15.625</v>
      </c>
      <c r="B5" s="8"/>
      <c r="C5" s="17">
        <v>1937.78</v>
      </c>
      <c r="D5" s="25">
        <v>1210.4480000000001</v>
      </c>
    </row>
    <row r="6" spans="1:4" x14ac:dyDescent="0.2">
      <c r="A6" s="4">
        <v>31.25</v>
      </c>
      <c r="B6" s="8">
        <v>4459.5810000000001</v>
      </c>
      <c r="C6" s="17"/>
      <c r="D6" s="25">
        <v>2716.0210000000002</v>
      </c>
    </row>
    <row r="7" spans="1:4" x14ac:dyDescent="0.2">
      <c r="A7" s="4">
        <v>62.5</v>
      </c>
      <c r="B7" s="8">
        <v>8647.9189999999999</v>
      </c>
      <c r="C7" s="17">
        <v>10229.778</v>
      </c>
      <c r="D7" s="25"/>
    </row>
    <row r="8" spans="1:4" x14ac:dyDescent="0.2">
      <c r="A8" s="4">
        <v>125</v>
      </c>
      <c r="B8" s="8">
        <v>21397.416000000001</v>
      </c>
      <c r="C8" s="17">
        <v>27117.553</v>
      </c>
      <c r="D8" s="25">
        <v>18881.053</v>
      </c>
    </row>
    <row r="9" spans="1:4" x14ac:dyDescent="0.2">
      <c r="A9" s="4">
        <v>250</v>
      </c>
      <c r="B9" s="8">
        <v>51005.754000000001</v>
      </c>
      <c r="C9" s="17">
        <v>55184.125</v>
      </c>
      <c r="D9" s="25">
        <v>54675.214999999997</v>
      </c>
    </row>
    <row r="10" spans="1:4" x14ac:dyDescent="0.2">
      <c r="A10" s="4">
        <v>500</v>
      </c>
      <c r="B10" s="8">
        <v>129512.789</v>
      </c>
      <c r="C10" s="17">
        <v>137239.625</v>
      </c>
      <c r="D10" s="25">
        <v>118859.914</v>
      </c>
    </row>
    <row r="11" spans="1:4" x14ac:dyDescent="0.2">
      <c r="A11" s="4">
        <v>1000</v>
      </c>
      <c r="B11" s="8">
        <v>241116.95300000001</v>
      </c>
      <c r="C11" s="17">
        <v>262321.96899999998</v>
      </c>
    </row>
    <row r="16" spans="1:4" x14ac:dyDescent="0.2">
      <c r="A16" s="41"/>
      <c r="B16" t="s">
        <v>118</v>
      </c>
      <c r="C16" s="41" t="s">
        <v>119</v>
      </c>
      <c r="D16" s="41" t="s">
        <v>170</v>
      </c>
    </row>
    <row r="17" spans="1:4" x14ac:dyDescent="0.2">
      <c r="A17" s="41" t="s">
        <v>41</v>
      </c>
      <c r="B17" s="41">
        <v>9160.7119999999995</v>
      </c>
      <c r="C17" s="41">
        <f>(B17+687.78)/171.04</f>
        <v>57.580051449953231</v>
      </c>
      <c r="D17">
        <f>C17*0.87</f>
        <v>50.094644761459314</v>
      </c>
    </row>
    <row r="18" spans="1:4" x14ac:dyDescent="0.2">
      <c r="A18" s="41" t="s">
        <v>43</v>
      </c>
      <c r="B18" s="41">
        <v>780.04600000000005</v>
      </c>
      <c r="C18" s="41">
        <f>(B18+687.78)/171.04</f>
        <v>8.5817703461178674</v>
      </c>
      <c r="D18" s="41">
        <f t="shared" ref="D18:D81" si="0">C18*0.87</f>
        <v>7.4661402011225446</v>
      </c>
    </row>
    <row r="19" spans="1:4" x14ac:dyDescent="0.2">
      <c r="A19" s="41" t="s">
        <v>44</v>
      </c>
      <c r="B19" s="41">
        <v>341.31799999999998</v>
      </c>
      <c r="C19" s="41">
        <f>(B19+687.78)/171.04</f>
        <v>6.0167095416276899</v>
      </c>
      <c r="D19" s="41">
        <f t="shared" si="0"/>
        <v>5.2345373012160898</v>
      </c>
    </row>
    <row r="20" spans="1:4" x14ac:dyDescent="0.2">
      <c r="A20" s="41" t="s">
        <v>45</v>
      </c>
      <c r="B20" s="41">
        <v>4127.4780000000001</v>
      </c>
      <c r="C20" s="41">
        <f>(B20+687.78)/171.04</f>
        <v>28.152818054256315</v>
      </c>
      <c r="D20" s="41">
        <f t="shared" si="0"/>
        <v>24.492951707202995</v>
      </c>
    </row>
    <row r="21" spans="1:4" x14ac:dyDescent="0.2">
      <c r="A21" s="41" t="s">
        <v>46</v>
      </c>
      <c r="B21" s="41">
        <v>7590.3109999999997</v>
      </c>
      <c r="C21" s="41">
        <f>(B21+687.78)/171.04</f>
        <v>48.398567586529474</v>
      </c>
      <c r="D21" s="41">
        <f t="shared" si="0"/>
        <v>42.106753800280643</v>
      </c>
    </row>
    <row r="22" spans="1:4" x14ac:dyDescent="0.2">
      <c r="A22" s="41" t="s">
        <v>47</v>
      </c>
      <c r="B22" s="38">
        <v>110.32299999999999</v>
      </c>
      <c r="C22" s="41" t="s">
        <v>95</v>
      </c>
      <c r="D22" s="41" t="s">
        <v>95</v>
      </c>
    </row>
    <row r="23" spans="1:4" x14ac:dyDescent="0.2">
      <c r="A23" s="41" t="s">
        <v>48</v>
      </c>
      <c r="B23" s="41">
        <v>207.386</v>
      </c>
      <c r="C23" s="41">
        <f>(B23+687.78)/171.04</f>
        <v>5.2336646398503275</v>
      </c>
      <c r="D23" s="41">
        <f t="shared" si="0"/>
        <v>4.5532882366697853</v>
      </c>
    </row>
    <row r="24" spans="1:4" x14ac:dyDescent="0.2">
      <c r="A24" s="41" t="s">
        <v>49</v>
      </c>
      <c r="B24" s="41">
        <v>146.101</v>
      </c>
      <c r="C24" s="41">
        <f>(B24+687.78)/171.04</f>
        <v>4.8753566417212353</v>
      </c>
      <c r="D24" s="41">
        <f t="shared" si="0"/>
        <v>4.2415602782974746</v>
      </c>
    </row>
    <row r="25" spans="1:4" x14ac:dyDescent="0.2">
      <c r="A25" s="41" t="s">
        <v>50</v>
      </c>
      <c r="B25" s="41">
        <v>269.04700000000003</v>
      </c>
      <c r="C25" s="41">
        <f>(B25+687.78)/171.04</f>
        <v>5.5941709541627693</v>
      </c>
      <c r="D25" s="41">
        <f t="shared" si="0"/>
        <v>4.8669287301216091</v>
      </c>
    </row>
    <row r="26" spans="1:4" x14ac:dyDescent="0.2">
      <c r="A26" s="41" t="s">
        <v>51</v>
      </c>
      <c r="B26" s="41" t="s">
        <v>42</v>
      </c>
      <c r="C26" s="41" t="s">
        <v>42</v>
      </c>
      <c r="D26" s="41" t="s">
        <v>42</v>
      </c>
    </row>
    <row r="27" spans="1:4" x14ac:dyDescent="0.2">
      <c r="A27" s="41" t="s">
        <v>96</v>
      </c>
      <c r="B27" s="41">
        <v>503.84399999999999</v>
      </c>
      <c r="C27" s="41">
        <f t="shared" ref="C27:C34" si="1">(B27+687.78)/171.04</f>
        <v>6.9669317118802621</v>
      </c>
      <c r="D27" s="41">
        <f t="shared" si="0"/>
        <v>6.0612305893358283</v>
      </c>
    </row>
    <row r="28" spans="1:4" x14ac:dyDescent="0.2">
      <c r="A28" s="41" t="s">
        <v>97</v>
      </c>
      <c r="B28" s="41">
        <v>2523.7979999999998</v>
      </c>
      <c r="C28" s="41">
        <f t="shared" si="1"/>
        <v>18.776765668849389</v>
      </c>
      <c r="D28" s="41">
        <f t="shared" si="0"/>
        <v>16.335786131898967</v>
      </c>
    </row>
    <row r="29" spans="1:4" x14ac:dyDescent="0.2">
      <c r="A29" s="41" t="s">
        <v>98</v>
      </c>
      <c r="B29" s="41">
        <v>5067.2079999999996</v>
      </c>
      <c r="C29" s="41">
        <f t="shared" si="1"/>
        <v>33.647029934518237</v>
      </c>
      <c r="D29" s="41">
        <f t="shared" si="0"/>
        <v>29.272916043030865</v>
      </c>
    </row>
    <row r="30" spans="1:4" x14ac:dyDescent="0.2">
      <c r="A30" s="41" t="s">
        <v>99</v>
      </c>
      <c r="B30" s="41">
        <v>3651.5680000000002</v>
      </c>
      <c r="C30" s="41">
        <f t="shared" si="1"/>
        <v>25.370369504209542</v>
      </c>
      <c r="D30" s="41">
        <f t="shared" si="0"/>
        <v>22.072221468662303</v>
      </c>
    </row>
    <row r="31" spans="1:4" x14ac:dyDescent="0.2">
      <c r="A31" s="41" t="s">
        <v>100</v>
      </c>
      <c r="B31" s="41">
        <v>1102.923</v>
      </c>
      <c r="C31" s="41">
        <f t="shared" si="1"/>
        <v>10.469498362956035</v>
      </c>
      <c r="D31" s="41">
        <f t="shared" si="0"/>
        <v>9.1084635757717507</v>
      </c>
    </row>
    <row r="32" spans="1:4" x14ac:dyDescent="0.2">
      <c r="A32" s="41" t="s">
        <v>101</v>
      </c>
      <c r="B32" s="41">
        <v>12524.227999999999</v>
      </c>
      <c r="C32" s="41">
        <f t="shared" si="1"/>
        <v>77.24513564078579</v>
      </c>
      <c r="D32" s="41">
        <f t="shared" si="0"/>
        <v>67.203268007483643</v>
      </c>
    </row>
    <row r="33" spans="1:4" x14ac:dyDescent="0.2">
      <c r="A33" s="41" t="s">
        <v>102</v>
      </c>
      <c r="B33" s="41">
        <v>3696.9960000000001</v>
      </c>
      <c r="C33" s="41">
        <f t="shared" si="1"/>
        <v>25.635968194574367</v>
      </c>
      <c r="D33" s="41">
        <f t="shared" si="0"/>
        <v>22.303292329279699</v>
      </c>
    </row>
    <row r="34" spans="1:4" x14ac:dyDescent="0.2">
      <c r="A34" s="41" t="s">
        <v>103</v>
      </c>
      <c r="B34" s="41">
        <v>765.01700000000005</v>
      </c>
      <c r="C34" s="41">
        <f t="shared" si="1"/>
        <v>8.4939020112254457</v>
      </c>
      <c r="D34" s="41">
        <f t="shared" si="0"/>
        <v>7.3896947497661376</v>
      </c>
    </row>
    <row r="35" spans="1:4" x14ac:dyDescent="0.2">
      <c r="A35" s="41" t="s">
        <v>104</v>
      </c>
      <c r="B35" s="38">
        <v>72.027000000000001</v>
      </c>
      <c r="C35" s="41" t="s">
        <v>95</v>
      </c>
      <c r="D35" s="41" t="s">
        <v>95</v>
      </c>
    </row>
    <row r="36" spans="1:4" x14ac:dyDescent="0.2">
      <c r="A36" s="41" t="s">
        <v>105</v>
      </c>
      <c r="B36" s="41">
        <v>189.578</v>
      </c>
      <c r="C36" s="41">
        <f>(B36+687.78)/171.04</f>
        <v>5.129548643592142</v>
      </c>
      <c r="D36" s="41">
        <f t="shared" si="0"/>
        <v>4.4627073199251637</v>
      </c>
    </row>
    <row r="37" spans="1:4" x14ac:dyDescent="0.2">
      <c r="A37" s="41"/>
      <c r="B37" s="41"/>
      <c r="D37" s="41"/>
    </row>
    <row r="38" spans="1:4" x14ac:dyDescent="0.2">
      <c r="A38" s="41" t="s">
        <v>52</v>
      </c>
      <c r="B38" s="41">
        <v>3681.6770000000001</v>
      </c>
      <c r="C38">
        <f>(B38+1079)/216.56</f>
        <v>21.983177872183226</v>
      </c>
      <c r="D38" s="41">
        <f t="shared" si="0"/>
        <v>19.125364748799406</v>
      </c>
    </row>
    <row r="39" spans="1:4" x14ac:dyDescent="0.2">
      <c r="A39" s="41" t="s">
        <v>53</v>
      </c>
      <c r="B39" s="41">
        <v>1015.724</v>
      </c>
      <c r="C39" s="41">
        <f t="shared" ref="C39:C41" si="2">(B39+1079)/216.56</f>
        <v>9.6727188769855932</v>
      </c>
      <c r="D39" s="41">
        <f t="shared" si="0"/>
        <v>8.4152654229774662</v>
      </c>
    </row>
    <row r="40" spans="1:4" x14ac:dyDescent="0.2">
      <c r="A40" s="41" t="s">
        <v>54</v>
      </c>
      <c r="B40" s="41">
        <v>1551.23</v>
      </c>
      <c r="C40" s="41">
        <f t="shared" si="2"/>
        <v>12.145502401182121</v>
      </c>
      <c r="D40" s="41">
        <f t="shared" si="0"/>
        <v>10.566587089028445</v>
      </c>
    </row>
    <row r="41" spans="1:4" x14ac:dyDescent="0.2">
      <c r="A41" s="41" t="s">
        <v>55</v>
      </c>
      <c r="B41" s="41">
        <v>5926.0079999999998</v>
      </c>
      <c r="C41" s="41">
        <f t="shared" si="2"/>
        <v>32.34673069818988</v>
      </c>
      <c r="D41" s="41">
        <f t="shared" si="0"/>
        <v>28.141655707425194</v>
      </c>
    </row>
    <row r="42" spans="1:4" x14ac:dyDescent="0.2">
      <c r="A42" s="41" t="s">
        <v>56</v>
      </c>
      <c r="B42" s="41">
        <v>59.634999999999998</v>
      </c>
      <c r="C42" t="s">
        <v>95</v>
      </c>
      <c r="D42" s="41" t="s">
        <v>95</v>
      </c>
    </row>
    <row r="43" spans="1:4" x14ac:dyDescent="0.2">
      <c r="A43" s="41" t="s">
        <v>57</v>
      </c>
      <c r="B43" s="41">
        <v>1631.896</v>
      </c>
      <c r="C43" s="41">
        <f t="shared" ref="C43:C55" si="3">(B43+1079)/216.56</f>
        <v>12.517990395271516</v>
      </c>
      <c r="D43" s="41">
        <f t="shared" si="0"/>
        <v>10.890651643886219</v>
      </c>
    </row>
    <row r="44" spans="1:4" x14ac:dyDescent="0.2">
      <c r="A44" s="41" t="s">
        <v>58</v>
      </c>
      <c r="B44" s="41">
        <v>8147.3829999999998</v>
      </c>
      <c r="C44" s="41">
        <f t="shared" si="3"/>
        <v>42.604280568895454</v>
      </c>
      <c r="D44" s="41">
        <f t="shared" si="0"/>
        <v>37.065724094939043</v>
      </c>
    </row>
    <row r="45" spans="1:4" x14ac:dyDescent="0.2">
      <c r="A45" s="41" t="s">
        <v>59</v>
      </c>
      <c r="B45" s="41">
        <v>9193.2929999999997</v>
      </c>
      <c r="C45" s="41">
        <f t="shared" si="3"/>
        <v>47.433935168082748</v>
      </c>
      <c r="D45" s="41">
        <f t="shared" si="0"/>
        <v>41.267523596231989</v>
      </c>
    </row>
    <row r="46" spans="1:4" x14ac:dyDescent="0.2">
      <c r="A46" s="41" t="s">
        <v>60</v>
      </c>
      <c r="B46" s="41">
        <v>2319.123</v>
      </c>
      <c r="C46" s="41">
        <f t="shared" si="3"/>
        <v>15.691369597340229</v>
      </c>
      <c r="D46" s="41">
        <f t="shared" si="0"/>
        <v>13.651491549685998</v>
      </c>
    </row>
    <row r="47" spans="1:4" x14ac:dyDescent="0.2">
      <c r="A47" s="41" t="s">
        <v>61</v>
      </c>
      <c r="B47" s="41">
        <v>6091.5159999999996</v>
      </c>
      <c r="C47" s="41">
        <f t="shared" si="3"/>
        <v>33.110990025858882</v>
      </c>
      <c r="D47" s="41">
        <f t="shared" si="0"/>
        <v>28.806561322497227</v>
      </c>
    </row>
    <row r="48" spans="1:4" x14ac:dyDescent="0.2">
      <c r="A48" s="41" t="s">
        <v>62</v>
      </c>
      <c r="B48" s="41">
        <v>10945.708000000001</v>
      </c>
      <c r="C48" s="41">
        <f t="shared" si="3"/>
        <v>55.525988178795714</v>
      </c>
      <c r="D48" s="41">
        <f t="shared" si="0"/>
        <v>48.307609715552275</v>
      </c>
    </row>
    <row r="49" spans="1:4" x14ac:dyDescent="0.2">
      <c r="A49" s="41" t="s">
        <v>63</v>
      </c>
      <c r="B49" s="41">
        <v>5810.2439999999997</v>
      </c>
      <c r="C49" s="41">
        <f t="shared" si="3"/>
        <v>31.812172146287402</v>
      </c>
      <c r="D49" s="41">
        <f t="shared" si="0"/>
        <v>27.676589767270041</v>
      </c>
    </row>
    <row r="50" spans="1:4" x14ac:dyDescent="0.2">
      <c r="A50" s="41" t="s">
        <v>64</v>
      </c>
      <c r="B50" s="41">
        <v>5476.9350000000004</v>
      </c>
      <c r="C50" s="41">
        <f t="shared" si="3"/>
        <v>30.273065201329889</v>
      </c>
      <c r="D50" s="41">
        <f t="shared" si="0"/>
        <v>26.337566725157004</v>
      </c>
    </row>
    <row r="51" spans="1:4" x14ac:dyDescent="0.2">
      <c r="A51" s="41" t="s">
        <v>65</v>
      </c>
      <c r="B51" s="41">
        <v>3496.9119999999998</v>
      </c>
      <c r="C51" s="41">
        <f t="shared" si="3"/>
        <v>21.129996305873661</v>
      </c>
      <c r="D51" s="41">
        <f t="shared" si="0"/>
        <v>18.383096786110084</v>
      </c>
    </row>
    <row r="52" spans="1:4" x14ac:dyDescent="0.2">
      <c r="A52" s="41" t="s">
        <v>66</v>
      </c>
      <c r="B52" s="41">
        <v>5816.6959999999999</v>
      </c>
      <c r="C52" s="41">
        <f t="shared" si="3"/>
        <v>31.841965275212413</v>
      </c>
      <c r="D52" s="41">
        <f t="shared" si="0"/>
        <v>27.702509789434799</v>
      </c>
    </row>
    <row r="53" spans="1:4" x14ac:dyDescent="0.2">
      <c r="A53" s="41" t="s">
        <v>67</v>
      </c>
      <c r="B53" s="41">
        <v>13436.668</v>
      </c>
      <c r="C53" s="41">
        <f t="shared" si="3"/>
        <v>67.028389360916137</v>
      </c>
      <c r="D53" s="41">
        <f t="shared" si="0"/>
        <v>58.314698743997042</v>
      </c>
    </row>
    <row r="54" spans="1:4" x14ac:dyDescent="0.2">
      <c r="A54" s="41" t="s">
        <v>68</v>
      </c>
      <c r="B54" s="41">
        <v>139.01</v>
      </c>
      <c r="C54" t="s">
        <v>95</v>
      </c>
      <c r="D54" s="41" t="s">
        <v>95</v>
      </c>
    </row>
    <row r="55" spans="1:4" x14ac:dyDescent="0.2">
      <c r="A55" s="41" t="s">
        <v>69</v>
      </c>
      <c r="B55" s="41">
        <v>672.447</v>
      </c>
      <c r="C55" s="41">
        <f t="shared" si="3"/>
        <v>8.0875831178426303</v>
      </c>
      <c r="D55" s="41">
        <f t="shared" si="0"/>
        <v>7.0361973125230879</v>
      </c>
    </row>
    <row r="56" spans="1:4" x14ac:dyDescent="0.2">
      <c r="A56" s="41" t="s">
        <v>70</v>
      </c>
      <c r="B56" s="41">
        <v>142.97900000000001</v>
      </c>
      <c r="C56" t="s">
        <v>95</v>
      </c>
      <c r="D56" s="41" t="s">
        <v>95</v>
      </c>
    </row>
    <row r="57" spans="1:4" x14ac:dyDescent="0.2">
      <c r="A57" s="41" t="s">
        <v>71</v>
      </c>
      <c r="B57" s="41">
        <v>165.01</v>
      </c>
      <c r="C57" t="s">
        <v>95</v>
      </c>
      <c r="D57" s="41" t="s">
        <v>95</v>
      </c>
    </row>
    <row r="58" spans="1:4" x14ac:dyDescent="0.2">
      <c r="A58" s="41" t="s">
        <v>106</v>
      </c>
      <c r="B58" s="41">
        <v>697.90899999999999</v>
      </c>
      <c r="C58" s="41">
        <f t="shared" ref="C58" si="4">(B58+1079)/216.56</f>
        <v>8.2051579239009982</v>
      </c>
      <c r="D58" s="41">
        <f t="shared" si="0"/>
        <v>7.1384873937938682</v>
      </c>
    </row>
    <row r="59" spans="1:4" x14ac:dyDescent="0.2">
      <c r="A59" s="41" t="s">
        <v>107</v>
      </c>
      <c r="B59" s="41" t="s">
        <v>42</v>
      </c>
      <c r="C59" t="s">
        <v>42</v>
      </c>
      <c r="D59" s="41" t="s">
        <v>42</v>
      </c>
    </row>
    <row r="60" spans="1:4" x14ac:dyDescent="0.2">
      <c r="A60" s="41" t="s">
        <v>108</v>
      </c>
      <c r="B60" s="41">
        <v>992.25800000000004</v>
      </c>
      <c r="C60" s="41">
        <f t="shared" ref="C60:C61" si="5">(B60+1079)/216.56</f>
        <v>9.5643609161433307</v>
      </c>
      <c r="D60" s="41">
        <f t="shared" si="0"/>
        <v>8.3209939970446971</v>
      </c>
    </row>
    <row r="61" spans="1:4" x14ac:dyDescent="0.2">
      <c r="A61" s="41" t="s">
        <v>109</v>
      </c>
      <c r="B61" s="41">
        <v>4050.5909999999999</v>
      </c>
      <c r="C61" s="41">
        <f t="shared" si="5"/>
        <v>23.686696527521242</v>
      </c>
      <c r="D61" s="41">
        <f t="shared" si="0"/>
        <v>20.607425978943482</v>
      </c>
    </row>
    <row r="62" spans="1:4" x14ac:dyDescent="0.2">
      <c r="A62" s="41"/>
      <c r="D62" s="41"/>
    </row>
    <row r="63" spans="1:4" x14ac:dyDescent="0.2">
      <c r="A63" s="41" t="s">
        <v>72</v>
      </c>
      <c r="B63" s="41">
        <v>701.04700000000003</v>
      </c>
      <c r="C63">
        <f>(B63+845.61)/155.17</f>
        <v>9.9675001611136196</v>
      </c>
      <c r="D63" s="41">
        <f t="shared" si="0"/>
        <v>8.6717251401688493</v>
      </c>
    </row>
    <row r="64" spans="1:4" x14ac:dyDescent="0.2">
      <c r="A64" s="41" t="s">
        <v>73</v>
      </c>
      <c r="B64" s="41">
        <v>127.881</v>
      </c>
      <c r="C64" s="41">
        <f>(B64+845.61)/155.17</f>
        <v>6.273706257652897</v>
      </c>
      <c r="D64" s="41">
        <f t="shared" si="0"/>
        <v>5.4581244441580203</v>
      </c>
    </row>
    <row r="65" spans="1:4" x14ac:dyDescent="0.2">
      <c r="A65" s="41" t="s">
        <v>74</v>
      </c>
      <c r="B65" s="41" t="s">
        <v>42</v>
      </c>
      <c r="C65" s="41" t="s">
        <v>42</v>
      </c>
      <c r="D65" s="41" t="s">
        <v>42</v>
      </c>
    </row>
    <row r="66" spans="1:4" x14ac:dyDescent="0.2">
      <c r="A66" s="41" t="s">
        <v>75</v>
      </c>
      <c r="B66" s="41">
        <v>1571.6679999999999</v>
      </c>
      <c r="C66" s="41">
        <f>(B66+845.61)/155.17</f>
        <v>15.578256106206096</v>
      </c>
      <c r="D66" s="41">
        <f t="shared" si="0"/>
        <v>13.553082812399303</v>
      </c>
    </row>
    <row r="67" spans="1:4" x14ac:dyDescent="0.2">
      <c r="A67" s="41" t="s">
        <v>76</v>
      </c>
      <c r="B67" s="41">
        <v>2105.4830000000002</v>
      </c>
      <c r="C67" s="41">
        <f>(B67+845.61)/155.17</f>
        <v>19.018450731455825</v>
      </c>
      <c r="D67" s="41">
        <f t="shared" si="0"/>
        <v>16.546052136366569</v>
      </c>
    </row>
    <row r="68" spans="1:4" x14ac:dyDescent="0.2">
      <c r="A68" s="41" t="s">
        <v>77</v>
      </c>
      <c r="B68" s="41">
        <v>1077.6559999999999</v>
      </c>
      <c r="C68" s="41">
        <f>(B68+845.61)/155.17</f>
        <v>12.394573693368566</v>
      </c>
      <c r="D68" s="41">
        <f t="shared" si="0"/>
        <v>10.783279113230652</v>
      </c>
    </row>
    <row r="69" spans="1:4" x14ac:dyDescent="0.2">
      <c r="A69" s="41" t="s">
        <v>78</v>
      </c>
      <c r="B69" s="41">
        <v>496.29</v>
      </c>
      <c r="C69" s="41">
        <f t="shared" ref="C69:C85" si="6">(B69+845.61)/155.17</f>
        <v>8.6479345234259206</v>
      </c>
      <c r="D69" s="41">
        <f t="shared" si="0"/>
        <v>7.5237030353805512</v>
      </c>
    </row>
    <row r="70" spans="1:4" x14ac:dyDescent="0.2">
      <c r="A70" s="41" t="s">
        <v>79</v>
      </c>
      <c r="B70" s="41">
        <v>2656.5770000000002</v>
      </c>
      <c r="C70" s="41">
        <f t="shared" si="6"/>
        <v>22.570000644454474</v>
      </c>
      <c r="D70" s="41">
        <f t="shared" si="0"/>
        <v>19.635900560675392</v>
      </c>
    </row>
    <row r="71" spans="1:4" x14ac:dyDescent="0.2">
      <c r="A71" s="41" t="s">
        <v>80</v>
      </c>
      <c r="B71" s="41">
        <v>1695.934</v>
      </c>
      <c r="C71" s="41">
        <f t="shared" si="6"/>
        <v>16.379093897016176</v>
      </c>
      <c r="D71" s="41">
        <f t="shared" si="0"/>
        <v>14.249811690404073</v>
      </c>
    </row>
    <row r="72" spans="1:4" x14ac:dyDescent="0.2">
      <c r="A72" s="41" t="s">
        <v>81</v>
      </c>
      <c r="B72" s="41">
        <v>4698.4960000000001</v>
      </c>
      <c r="C72" s="41">
        <f t="shared" si="6"/>
        <v>35.72923889927177</v>
      </c>
      <c r="D72" s="41">
        <f t="shared" si="0"/>
        <v>31.084437842366441</v>
      </c>
    </row>
    <row r="73" spans="1:4" x14ac:dyDescent="0.2">
      <c r="A73" s="41" t="s">
        <v>82</v>
      </c>
      <c r="B73" s="41">
        <v>1146.7380000000001</v>
      </c>
      <c r="C73" s="41">
        <f t="shared" si="6"/>
        <v>12.839775729844687</v>
      </c>
      <c r="D73" s="41">
        <f t="shared" si="0"/>
        <v>11.170604884964877</v>
      </c>
    </row>
    <row r="74" spans="1:4" x14ac:dyDescent="0.2">
      <c r="A74" s="41" t="s">
        <v>83</v>
      </c>
      <c r="B74" s="41">
        <v>227.989</v>
      </c>
      <c r="C74" s="41">
        <f t="shared" si="6"/>
        <v>6.9188567377714767</v>
      </c>
      <c r="D74" s="41">
        <f t="shared" si="0"/>
        <v>6.0194053618611845</v>
      </c>
    </row>
    <row r="75" spans="1:4" x14ac:dyDescent="0.2">
      <c r="A75" s="41" t="s">
        <v>84</v>
      </c>
      <c r="B75" s="41">
        <v>2879.4389999999999</v>
      </c>
      <c r="C75" s="41">
        <f t="shared" si="6"/>
        <v>24.006244763807437</v>
      </c>
      <c r="D75" s="41">
        <f t="shared" si="0"/>
        <v>20.88543294451247</v>
      </c>
    </row>
    <row r="76" spans="1:4" x14ac:dyDescent="0.2">
      <c r="A76" s="41" t="s">
        <v>85</v>
      </c>
      <c r="B76" s="41">
        <v>3459.56</v>
      </c>
      <c r="C76" s="41">
        <f t="shared" si="6"/>
        <v>27.7448604756074</v>
      </c>
      <c r="D76" s="41">
        <f t="shared" si="0"/>
        <v>24.138028613778438</v>
      </c>
    </row>
    <row r="77" spans="1:4" x14ac:dyDescent="0.2">
      <c r="A77" s="41" t="s">
        <v>86</v>
      </c>
      <c r="B77" s="41">
        <v>9459.9419999999991</v>
      </c>
      <c r="C77" s="41">
        <f t="shared" si="6"/>
        <v>66.414590449184772</v>
      </c>
      <c r="D77" s="41">
        <f t="shared" si="0"/>
        <v>57.780693690790748</v>
      </c>
    </row>
    <row r="78" spans="1:4" x14ac:dyDescent="0.2">
      <c r="A78" s="41" t="s">
        <v>87</v>
      </c>
      <c r="B78" s="41">
        <v>1088.2370000000001</v>
      </c>
      <c r="C78" s="41">
        <f t="shared" si="6"/>
        <v>12.462763420764325</v>
      </c>
      <c r="D78" s="41">
        <f t="shared" si="0"/>
        <v>10.842604176064963</v>
      </c>
    </row>
    <row r="79" spans="1:4" x14ac:dyDescent="0.2">
      <c r="A79" s="41" t="s">
        <v>88</v>
      </c>
      <c r="B79" s="41">
        <v>2835.4229999999998</v>
      </c>
      <c r="C79" s="41">
        <f t="shared" si="6"/>
        <v>23.722581684603984</v>
      </c>
      <c r="D79" s="41">
        <f t="shared" si="0"/>
        <v>20.638646065605467</v>
      </c>
    </row>
    <row r="80" spans="1:4" x14ac:dyDescent="0.2">
      <c r="A80" s="41" t="s">
        <v>89</v>
      </c>
      <c r="B80" s="41">
        <v>2927.0749999999998</v>
      </c>
      <c r="C80" s="41">
        <f t="shared" si="6"/>
        <v>24.313237094799256</v>
      </c>
      <c r="D80" s="41">
        <f t="shared" si="0"/>
        <v>21.152516272475353</v>
      </c>
    </row>
    <row r="81" spans="1:4" x14ac:dyDescent="0.2">
      <c r="A81" s="41" t="s">
        <v>90</v>
      </c>
      <c r="B81" s="41">
        <v>6438.549</v>
      </c>
      <c r="C81" s="41">
        <f t="shared" si="6"/>
        <v>46.943088225816851</v>
      </c>
      <c r="D81" s="41">
        <f t="shared" si="0"/>
        <v>40.840486756460663</v>
      </c>
    </row>
    <row r="82" spans="1:4" x14ac:dyDescent="0.2">
      <c r="A82" s="41" t="s">
        <v>91</v>
      </c>
      <c r="B82" s="41">
        <v>4961</v>
      </c>
      <c r="C82" s="41">
        <f t="shared" si="6"/>
        <v>37.420957659341369</v>
      </c>
      <c r="D82" s="41">
        <f t="shared" ref="D82:D85" si="7">C82*0.87</f>
        <v>32.556233163626992</v>
      </c>
    </row>
    <row r="83" spans="1:4" x14ac:dyDescent="0.2">
      <c r="A83" s="41" t="s">
        <v>92</v>
      </c>
      <c r="B83" s="41">
        <v>6023.84</v>
      </c>
      <c r="C83" s="41">
        <f t="shared" si="6"/>
        <v>44.270477540761746</v>
      </c>
      <c r="D83" s="41">
        <f t="shared" si="7"/>
        <v>38.515315460462716</v>
      </c>
    </row>
    <row r="84" spans="1:4" x14ac:dyDescent="0.2">
      <c r="A84" s="41" t="s">
        <v>93</v>
      </c>
      <c r="B84" s="41">
        <v>4185.6210000000001</v>
      </c>
      <c r="C84" s="41">
        <f t="shared" si="6"/>
        <v>32.423993039891734</v>
      </c>
      <c r="D84" s="41">
        <f t="shared" si="7"/>
        <v>28.208873944705807</v>
      </c>
    </row>
    <row r="85" spans="1:4" x14ac:dyDescent="0.2">
      <c r="A85" s="41" t="s">
        <v>94</v>
      </c>
      <c r="B85" s="41">
        <v>7767.6959999999999</v>
      </c>
      <c r="C85" s="41">
        <f t="shared" si="6"/>
        <v>55.508835470773995</v>
      </c>
      <c r="D85" s="41">
        <f t="shared" si="7"/>
        <v>48.292686859573372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workbookViewId="0"/>
  </sheetViews>
  <sheetFormatPr baseColWidth="10" defaultColWidth="8.83203125" defaultRowHeight="15" x14ac:dyDescent="0.2"/>
  <cols>
    <col min="1" max="1" width="12.5" bestFit="1" customWidth="1"/>
    <col min="2" max="4" width="13.83203125" bestFit="1" customWidth="1"/>
  </cols>
  <sheetData>
    <row r="1" spans="1:4" x14ac:dyDescent="0.2">
      <c r="A1" s="3" t="s">
        <v>0</v>
      </c>
      <c r="B1" s="9" t="s">
        <v>11</v>
      </c>
      <c r="C1" s="31" t="s">
        <v>12</v>
      </c>
      <c r="D1" s="31" t="s">
        <v>13</v>
      </c>
    </row>
    <row r="2" spans="1:4" x14ac:dyDescent="0.2">
      <c r="A2" s="4">
        <v>7.8125</v>
      </c>
      <c r="B2" s="9">
        <v>13</v>
      </c>
      <c r="D2" s="26">
        <v>15.541</v>
      </c>
    </row>
    <row r="3" spans="1:4" x14ac:dyDescent="0.2">
      <c r="A3" s="4">
        <v>15.625</v>
      </c>
      <c r="B3" s="9"/>
      <c r="D3" s="26">
        <v>14.122999999999999</v>
      </c>
    </row>
    <row r="4" spans="1:4" x14ac:dyDescent="0.2">
      <c r="A4" s="4">
        <v>31.25</v>
      </c>
      <c r="B4" s="9">
        <v>45.902999999999999</v>
      </c>
      <c r="C4" s="18">
        <v>18.760000000000002</v>
      </c>
      <c r="D4" s="26">
        <v>37.932000000000002</v>
      </c>
    </row>
    <row r="5" spans="1:4" x14ac:dyDescent="0.2">
      <c r="A5" s="4">
        <v>62.5</v>
      </c>
      <c r="B5" s="9">
        <v>71.626999999999995</v>
      </c>
      <c r="C5" s="18">
        <v>117.702</v>
      </c>
      <c r="D5" s="26">
        <v>105.307</v>
      </c>
    </row>
    <row r="6" spans="1:4" x14ac:dyDescent="0.2">
      <c r="A6" s="4">
        <v>125</v>
      </c>
      <c r="B6" s="9">
        <v>217.42400000000001</v>
      </c>
      <c r="C6" s="18">
        <v>323.846</v>
      </c>
      <c r="D6" s="26">
        <v>233.44300000000001</v>
      </c>
    </row>
    <row r="7" spans="1:4" x14ac:dyDescent="0.2">
      <c r="A7" s="4">
        <v>250</v>
      </c>
      <c r="B7" s="9">
        <v>414.63099999999997</v>
      </c>
      <c r="C7" s="18"/>
      <c r="D7" s="26">
        <v>588.22</v>
      </c>
    </row>
    <row r="8" spans="1:4" x14ac:dyDescent="0.2">
      <c r="A8" s="4">
        <v>500</v>
      </c>
      <c r="B8" s="9"/>
      <c r="C8" s="18">
        <v>1012.763</v>
      </c>
      <c r="D8" s="26">
        <v>1036.4490000000001</v>
      </c>
    </row>
    <row r="9" spans="1:4" x14ac:dyDescent="0.2">
      <c r="A9" s="4">
        <v>1000</v>
      </c>
      <c r="B9" s="9">
        <v>1927.317</v>
      </c>
      <c r="C9" s="18">
        <v>2335.2069999999999</v>
      </c>
      <c r="D9" s="26">
        <v>2467.2759999999998</v>
      </c>
    </row>
    <row r="16" spans="1:4" x14ac:dyDescent="0.2">
      <c r="A16" s="41"/>
      <c r="B16" s="41" t="s">
        <v>120</v>
      </c>
      <c r="C16" s="41" t="s">
        <v>121</v>
      </c>
      <c r="D16" s="41" t="s">
        <v>172</v>
      </c>
    </row>
    <row r="17" spans="1:4" x14ac:dyDescent="0.2">
      <c r="A17" s="41" t="s">
        <v>41</v>
      </c>
      <c r="B17" s="41">
        <v>314.858</v>
      </c>
      <c r="C17" s="41">
        <f>(B17+31.152)/1.9483</f>
        <v>177.59585279474413</v>
      </c>
      <c r="D17">
        <f>C17*0.95</f>
        <v>168.71606015500691</v>
      </c>
    </row>
    <row r="18" spans="1:4" x14ac:dyDescent="0.2">
      <c r="A18" s="41" t="s">
        <v>43</v>
      </c>
      <c r="B18" s="41">
        <v>74.912999999999997</v>
      </c>
      <c r="C18" s="41">
        <f>(B18+31.152)/1.9483</f>
        <v>54.439768002874303</v>
      </c>
      <c r="D18" s="41">
        <f t="shared" ref="D18:D81" si="0">C18*0.95</f>
        <v>51.717779602730587</v>
      </c>
    </row>
    <row r="19" spans="1:4" x14ac:dyDescent="0.2">
      <c r="A19" s="41" t="s">
        <v>44</v>
      </c>
      <c r="B19" s="41" t="s">
        <v>42</v>
      </c>
      <c r="C19" s="41" t="s">
        <v>42</v>
      </c>
      <c r="D19" s="41" t="s">
        <v>42</v>
      </c>
    </row>
    <row r="20" spans="1:4" x14ac:dyDescent="0.2">
      <c r="A20" s="41" t="s">
        <v>45</v>
      </c>
      <c r="B20" s="41">
        <v>128.40299999999999</v>
      </c>
      <c r="C20" s="41">
        <f>(B20+31.152)/1.9483</f>
        <v>81.894472103885448</v>
      </c>
      <c r="D20" s="41">
        <f t="shared" si="0"/>
        <v>77.799748498691173</v>
      </c>
    </row>
    <row r="21" spans="1:4" x14ac:dyDescent="0.2">
      <c r="A21" s="41" t="s">
        <v>46</v>
      </c>
      <c r="B21" s="41" t="s">
        <v>42</v>
      </c>
      <c r="C21" s="41" t="s">
        <v>42</v>
      </c>
      <c r="D21" s="41" t="s">
        <v>42</v>
      </c>
    </row>
    <row r="22" spans="1:4" x14ac:dyDescent="0.2">
      <c r="A22" s="41" t="s">
        <v>47</v>
      </c>
      <c r="B22" s="41" t="s">
        <v>42</v>
      </c>
      <c r="C22" s="41" t="s">
        <v>42</v>
      </c>
      <c r="D22" s="41" t="s">
        <v>42</v>
      </c>
    </row>
    <row r="23" spans="1:4" x14ac:dyDescent="0.2">
      <c r="A23" s="41" t="s">
        <v>48</v>
      </c>
      <c r="B23" s="41" t="s">
        <v>42</v>
      </c>
      <c r="C23" s="41" t="s">
        <v>42</v>
      </c>
      <c r="D23" s="41" t="s">
        <v>42</v>
      </c>
    </row>
    <row r="24" spans="1:4" x14ac:dyDescent="0.2">
      <c r="A24" s="41" t="s">
        <v>49</v>
      </c>
      <c r="B24" s="41">
        <v>14.067</v>
      </c>
      <c r="C24" s="41">
        <f>(B24+31.152)/1.9483</f>
        <v>23.209464661499769</v>
      </c>
      <c r="D24" s="41">
        <f t="shared" si="0"/>
        <v>22.048991428424781</v>
      </c>
    </row>
    <row r="25" spans="1:4" x14ac:dyDescent="0.2">
      <c r="A25" s="41" t="s">
        <v>50</v>
      </c>
      <c r="B25" s="41" t="s">
        <v>42</v>
      </c>
      <c r="C25" s="41" t="s">
        <v>42</v>
      </c>
      <c r="D25" s="41" t="s">
        <v>42</v>
      </c>
    </row>
    <row r="26" spans="1:4" x14ac:dyDescent="0.2">
      <c r="A26" s="41" t="s">
        <v>51</v>
      </c>
      <c r="B26" s="41" t="s">
        <v>42</v>
      </c>
      <c r="C26" s="41" t="s">
        <v>42</v>
      </c>
      <c r="D26" s="41" t="s">
        <v>42</v>
      </c>
    </row>
    <row r="27" spans="1:4" x14ac:dyDescent="0.2">
      <c r="A27" s="41" t="s">
        <v>96</v>
      </c>
      <c r="B27" s="41">
        <v>133.76</v>
      </c>
      <c r="C27" s="41">
        <f t="shared" ref="C27:C33" si="1">(B27+31.152)/1.9483</f>
        <v>84.644048657804234</v>
      </c>
      <c r="D27" s="41">
        <f t="shared" si="0"/>
        <v>80.411846224914015</v>
      </c>
    </row>
    <row r="28" spans="1:4" x14ac:dyDescent="0.2">
      <c r="A28" s="41" t="s">
        <v>97</v>
      </c>
      <c r="B28" s="41">
        <v>140.04300000000001</v>
      </c>
      <c r="C28" s="41">
        <f t="shared" si="1"/>
        <v>87.868911358620338</v>
      </c>
      <c r="D28" s="41">
        <f t="shared" si="0"/>
        <v>83.475465790689313</v>
      </c>
    </row>
    <row r="29" spans="1:4" x14ac:dyDescent="0.2">
      <c r="A29" s="41" t="s">
        <v>98</v>
      </c>
      <c r="B29" s="41">
        <v>879.50800000000004</v>
      </c>
      <c r="C29" s="41">
        <f t="shared" si="1"/>
        <v>467.41261612687993</v>
      </c>
      <c r="D29" s="41">
        <f t="shared" si="0"/>
        <v>444.0419853205359</v>
      </c>
    </row>
    <row r="30" spans="1:4" x14ac:dyDescent="0.2">
      <c r="A30" s="41" t="s">
        <v>99</v>
      </c>
      <c r="B30" s="41">
        <v>268.36799999999999</v>
      </c>
      <c r="C30" s="41">
        <f t="shared" si="1"/>
        <v>153.73402453420931</v>
      </c>
      <c r="D30" s="41">
        <f t="shared" si="0"/>
        <v>146.04732330749883</v>
      </c>
    </row>
    <row r="31" spans="1:4" x14ac:dyDescent="0.2">
      <c r="A31" s="41" t="s">
        <v>100</v>
      </c>
      <c r="B31" s="41">
        <v>69.430000000000007</v>
      </c>
      <c r="C31" s="41">
        <f t="shared" si="1"/>
        <v>51.62551968382693</v>
      </c>
      <c r="D31" s="41">
        <f t="shared" si="0"/>
        <v>49.04424369963558</v>
      </c>
    </row>
    <row r="32" spans="1:4" x14ac:dyDescent="0.2">
      <c r="A32" s="41" t="s">
        <v>101</v>
      </c>
      <c r="B32" s="41">
        <v>143.23400000000001</v>
      </c>
      <c r="C32" s="41">
        <f t="shared" si="1"/>
        <v>89.506749473900342</v>
      </c>
      <c r="D32" s="41">
        <f t="shared" si="0"/>
        <v>85.031412000205322</v>
      </c>
    </row>
    <row r="33" spans="1:4" x14ac:dyDescent="0.2">
      <c r="A33" s="41" t="s">
        <v>102</v>
      </c>
      <c r="B33" s="41">
        <v>170.27199999999999</v>
      </c>
      <c r="C33" s="41">
        <f t="shared" si="1"/>
        <v>103.38448904172868</v>
      </c>
      <c r="D33" s="41">
        <f t="shared" si="0"/>
        <v>98.215264589642246</v>
      </c>
    </row>
    <row r="34" spans="1:4" x14ac:dyDescent="0.2">
      <c r="A34" s="41" t="s">
        <v>103</v>
      </c>
      <c r="B34" s="41" t="s">
        <v>42</v>
      </c>
      <c r="C34" s="41" t="s">
        <v>42</v>
      </c>
      <c r="D34" s="41" t="s">
        <v>42</v>
      </c>
    </row>
    <row r="35" spans="1:4" x14ac:dyDescent="0.2">
      <c r="A35" s="41" t="s">
        <v>104</v>
      </c>
      <c r="B35" s="41">
        <v>21.391999999999999</v>
      </c>
      <c r="C35" s="41">
        <f>(B35+31.152)/1.9483</f>
        <v>26.969152594569625</v>
      </c>
      <c r="D35" s="41">
        <f t="shared" si="0"/>
        <v>25.620694964841142</v>
      </c>
    </row>
    <row r="36" spans="1:4" x14ac:dyDescent="0.2">
      <c r="A36" s="41" t="s">
        <v>105</v>
      </c>
      <c r="B36" s="41" t="s">
        <v>42</v>
      </c>
      <c r="C36" s="41" t="s">
        <v>42</v>
      </c>
      <c r="D36" s="41" t="s">
        <v>42</v>
      </c>
    </row>
    <row r="37" spans="1:4" x14ac:dyDescent="0.2">
      <c r="A37" s="41"/>
      <c r="B37" s="41"/>
      <c r="D37" s="41"/>
    </row>
    <row r="38" spans="1:4" x14ac:dyDescent="0.2">
      <c r="A38" s="41" t="s">
        <v>52</v>
      </c>
      <c r="B38" s="41" t="s">
        <v>42</v>
      </c>
      <c r="C38" s="41" t="s">
        <v>42</v>
      </c>
      <c r="D38" s="41" t="s">
        <v>42</v>
      </c>
    </row>
    <row r="39" spans="1:4" x14ac:dyDescent="0.2">
      <c r="A39" s="41" t="s">
        <v>53</v>
      </c>
      <c r="B39" s="41" t="s">
        <v>42</v>
      </c>
      <c r="C39" s="41" t="s">
        <v>42</v>
      </c>
      <c r="D39" s="41" t="s">
        <v>42</v>
      </c>
    </row>
    <row r="40" spans="1:4" x14ac:dyDescent="0.2">
      <c r="A40" s="41" t="s">
        <v>54</v>
      </c>
      <c r="B40" s="41">
        <v>45.762999999999998</v>
      </c>
      <c r="C40">
        <f>(B40+37.888)/2.3259</f>
        <v>35.965002794617135</v>
      </c>
      <c r="D40" s="41">
        <f t="shared" si="0"/>
        <v>34.166752654886274</v>
      </c>
    </row>
    <row r="41" spans="1:4" x14ac:dyDescent="0.2">
      <c r="A41" s="41" t="s">
        <v>55</v>
      </c>
      <c r="B41" s="41">
        <v>296.85199999999998</v>
      </c>
      <c r="C41" s="41">
        <f>(B41+37.888)/2.3259</f>
        <v>143.91848316780599</v>
      </c>
      <c r="D41" s="41">
        <f t="shared" si="0"/>
        <v>136.72255900941568</v>
      </c>
    </row>
    <row r="42" spans="1:4" x14ac:dyDescent="0.2">
      <c r="A42" s="41" t="s">
        <v>56</v>
      </c>
      <c r="B42" s="41" t="s">
        <v>42</v>
      </c>
      <c r="C42" s="41" t="s">
        <v>42</v>
      </c>
      <c r="D42" s="41" t="s">
        <v>42</v>
      </c>
    </row>
    <row r="43" spans="1:4" x14ac:dyDescent="0.2">
      <c r="A43" s="41" t="s">
        <v>57</v>
      </c>
      <c r="B43" s="41">
        <v>66.441000000000003</v>
      </c>
      <c r="C43" s="41">
        <f>(B43+37.888)/2.3259</f>
        <v>44.855324820499597</v>
      </c>
      <c r="D43" s="41">
        <f t="shared" si="0"/>
        <v>42.612558579474616</v>
      </c>
    </row>
    <row r="44" spans="1:4" x14ac:dyDescent="0.2">
      <c r="A44" s="41" t="s">
        <v>58</v>
      </c>
      <c r="B44" s="41">
        <v>127.782</v>
      </c>
      <c r="C44" s="41">
        <f>(B44+37.888)/2.3259</f>
        <v>71.228341717184747</v>
      </c>
      <c r="D44" s="41">
        <f t="shared" si="0"/>
        <v>67.6669246313255</v>
      </c>
    </row>
    <row r="45" spans="1:4" x14ac:dyDescent="0.2">
      <c r="A45" s="41" t="s">
        <v>59</v>
      </c>
      <c r="B45" s="41" t="s">
        <v>42</v>
      </c>
      <c r="C45" t="s">
        <v>42</v>
      </c>
      <c r="D45" s="41" t="s">
        <v>42</v>
      </c>
    </row>
    <row r="46" spans="1:4" x14ac:dyDescent="0.2">
      <c r="A46" s="41" t="s">
        <v>60</v>
      </c>
      <c r="B46" s="41">
        <v>156.81399999999999</v>
      </c>
      <c r="C46" s="41">
        <f>(B46+37.888)/2.3259</f>
        <v>83.71039167634035</v>
      </c>
      <c r="D46" s="41">
        <f t="shared" si="0"/>
        <v>79.524872092523324</v>
      </c>
    </row>
    <row r="47" spans="1:4" x14ac:dyDescent="0.2">
      <c r="A47" s="41" t="s">
        <v>61</v>
      </c>
      <c r="B47" s="41" t="s">
        <v>42</v>
      </c>
      <c r="C47" t="s">
        <v>42</v>
      </c>
      <c r="D47" s="41" t="s">
        <v>42</v>
      </c>
    </row>
    <row r="48" spans="1:4" x14ac:dyDescent="0.2">
      <c r="A48" s="41" t="s">
        <v>62</v>
      </c>
      <c r="B48" s="41">
        <v>161.47900000000001</v>
      </c>
      <c r="C48" s="41">
        <f>(B48+37.888)/2.3259</f>
        <v>85.716066898834868</v>
      </c>
      <c r="D48" s="41">
        <f t="shared" si="0"/>
        <v>81.430263553893127</v>
      </c>
    </row>
    <row r="49" spans="1:4" x14ac:dyDescent="0.2">
      <c r="A49" s="41" t="s">
        <v>63</v>
      </c>
      <c r="B49" s="41">
        <v>1004.617</v>
      </c>
      <c r="C49" s="41">
        <f>(B49+37.888)/2.3259</f>
        <v>448.21574444301126</v>
      </c>
      <c r="D49" s="41">
        <f t="shared" si="0"/>
        <v>425.80495722086067</v>
      </c>
    </row>
    <row r="50" spans="1:4" x14ac:dyDescent="0.2">
      <c r="A50" s="41" t="s">
        <v>64</v>
      </c>
      <c r="B50" s="41">
        <v>82.989000000000004</v>
      </c>
      <c r="C50" s="41">
        <f>(B50+37.888)/2.3259</f>
        <v>51.969990111354754</v>
      </c>
      <c r="D50" s="41">
        <f t="shared" si="0"/>
        <v>49.371490605787017</v>
      </c>
    </row>
    <row r="51" spans="1:4" x14ac:dyDescent="0.2">
      <c r="A51" s="41" t="s">
        <v>65</v>
      </c>
      <c r="B51" s="41" t="s">
        <v>42</v>
      </c>
      <c r="C51" t="s">
        <v>42</v>
      </c>
      <c r="D51" s="41" t="s">
        <v>42</v>
      </c>
    </row>
    <row r="52" spans="1:4" x14ac:dyDescent="0.2">
      <c r="A52" s="41" t="s">
        <v>66</v>
      </c>
      <c r="B52" s="41" t="s">
        <v>42</v>
      </c>
      <c r="C52" t="s">
        <v>42</v>
      </c>
      <c r="D52" s="41" t="s">
        <v>42</v>
      </c>
    </row>
    <row r="53" spans="1:4" x14ac:dyDescent="0.2">
      <c r="A53" s="41" t="s">
        <v>67</v>
      </c>
      <c r="B53" s="41">
        <v>821.40899999999999</v>
      </c>
      <c r="C53" s="41">
        <f>(B53+37.888)/2.3259</f>
        <v>369.4470957478826</v>
      </c>
      <c r="D53" s="41">
        <f t="shared" si="0"/>
        <v>350.97474096048848</v>
      </c>
    </row>
    <row r="54" spans="1:4" x14ac:dyDescent="0.2">
      <c r="A54" s="41" t="s">
        <v>68</v>
      </c>
      <c r="B54" s="41" t="s">
        <v>42</v>
      </c>
      <c r="C54" t="s">
        <v>42</v>
      </c>
      <c r="D54" s="41" t="s">
        <v>42</v>
      </c>
    </row>
    <row r="55" spans="1:4" x14ac:dyDescent="0.2">
      <c r="A55" s="41" t="s">
        <v>69</v>
      </c>
      <c r="B55" s="41">
        <v>78.066000000000003</v>
      </c>
      <c r="C55" s="41">
        <f>(B55+37.888)/2.3259</f>
        <v>49.853390085558281</v>
      </c>
      <c r="D55" s="41">
        <f t="shared" si="0"/>
        <v>47.360720581280368</v>
      </c>
    </row>
    <row r="56" spans="1:4" x14ac:dyDescent="0.2">
      <c r="A56" s="41" t="s">
        <v>70</v>
      </c>
      <c r="B56" s="41" t="s">
        <v>42</v>
      </c>
      <c r="C56" t="s">
        <v>42</v>
      </c>
      <c r="D56" s="41" t="s">
        <v>42</v>
      </c>
    </row>
    <row r="57" spans="1:4" x14ac:dyDescent="0.2">
      <c r="A57" s="41" t="s">
        <v>71</v>
      </c>
      <c r="B57" s="41" t="s">
        <v>42</v>
      </c>
      <c r="C57" t="s">
        <v>42</v>
      </c>
      <c r="D57" s="41" t="s">
        <v>42</v>
      </c>
    </row>
    <row r="58" spans="1:4" x14ac:dyDescent="0.2">
      <c r="A58" s="41" t="s">
        <v>106</v>
      </c>
      <c r="B58" s="41" t="s">
        <v>42</v>
      </c>
      <c r="C58" t="s">
        <v>42</v>
      </c>
      <c r="D58" s="41" t="s">
        <v>42</v>
      </c>
    </row>
    <row r="59" spans="1:4" x14ac:dyDescent="0.2">
      <c r="A59" s="41" t="s">
        <v>107</v>
      </c>
      <c r="B59" s="41">
        <v>124.547</v>
      </c>
      <c r="C59" s="41">
        <f>(B59+37.888)/2.3259</f>
        <v>69.837482264929704</v>
      </c>
      <c r="D59" s="41">
        <f t="shared" si="0"/>
        <v>66.345608151683223</v>
      </c>
    </row>
    <row r="60" spans="1:4" x14ac:dyDescent="0.2">
      <c r="A60" s="41" t="s">
        <v>108</v>
      </c>
      <c r="B60" s="41" t="s">
        <v>42</v>
      </c>
      <c r="C60" t="s">
        <v>42</v>
      </c>
      <c r="D60" s="41" t="s">
        <v>42</v>
      </c>
    </row>
    <row r="61" spans="1:4" x14ac:dyDescent="0.2">
      <c r="A61" s="41" t="s">
        <v>109</v>
      </c>
      <c r="B61" s="41">
        <v>122.93</v>
      </c>
      <c r="C61" s="41">
        <f>(B61+37.888)/2.3259</f>
        <v>69.142267509351228</v>
      </c>
      <c r="D61" s="41">
        <f t="shared" si="0"/>
        <v>65.685154133883657</v>
      </c>
    </row>
    <row r="62" spans="1:4" x14ac:dyDescent="0.2">
      <c r="A62" s="41"/>
      <c r="D62" s="41"/>
    </row>
    <row r="63" spans="1:4" x14ac:dyDescent="0.2">
      <c r="A63" s="41" t="s">
        <v>72</v>
      </c>
      <c r="B63" s="41">
        <v>59.893999999999998</v>
      </c>
      <c r="C63">
        <f>(B63+47.374)/2.4482</f>
        <v>43.815047790213221</v>
      </c>
      <c r="D63" s="41">
        <f t="shared" si="0"/>
        <v>41.624295400702557</v>
      </c>
    </row>
    <row r="64" spans="1:4" x14ac:dyDescent="0.2">
      <c r="A64" s="41" t="s">
        <v>73</v>
      </c>
      <c r="B64" s="41" t="s">
        <v>42</v>
      </c>
      <c r="C64" t="s">
        <v>42</v>
      </c>
      <c r="D64" s="41" t="s">
        <v>42</v>
      </c>
    </row>
    <row r="65" spans="1:4" x14ac:dyDescent="0.2">
      <c r="A65" s="41" t="s">
        <v>74</v>
      </c>
      <c r="B65" s="41" t="s">
        <v>42</v>
      </c>
      <c r="C65" t="s">
        <v>42</v>
      </c>
      <c r="D65" s="41" t="s">
        <v>42</v>
      </c>
    </row>
    <row r="66" spans="1:4" x14ac:dyDescent="0.2">
      <c r="A66" s="41" t="s">
        <v>75</v>
      </c>
      <c r="B66" s="41">
        <v>148.26900000000001</v>
      </c>
      <c r="C66" s="41">
        <f>(B66+47.374)/2.4482</f>
        <v>79.912997304141825</v>
      </c>
      <c r="D66" s="41">
        <f t="shared" si="0"/>
        <v>75.917347438934726</v>
      </c>
    </row>
    <row r="67" spans="1:4" x14ac:dyDescent="0.2">
      <c r="A67" s="41" t="s">
        <v>76</v>
      </c>
      <c r="B67" s="41">
        <v>50.064999999999998</v>
      </c>
      <c r="C67" s="41">
        <f>(B67+47.374)/2.4482</f>
        <v>39.800261416550931</v>
      </c>
      <c r="D67" s="41">
        <f t="shared" si="0"/>
        <v>37.81024834572338</v>
      </c>
    </row>
    <row r="68" spans="1:4" x14ac:dyDescent="0.2">
      <c r="A68" s="41" t="s">
        <v>77</v>
      </c>
      <c r="B68" s="41" t="s">
        <v>42</v>
      </c>
      <c r="C68" t="s">
        <v>42</v>
      </c>
      <c r="D68" s="41" t="s">
        <v>42</v>
      </c>
    </row>
    <row r="69" spans="1:4" x14ac:dyDescent="0.2">
      <c r="A69" s="41" t="s">
        <v>78</v>
      </c>
      <c r="B69" s="41" t="s">
        <v>42</v>
      </c>
      <c r="C69" t="s">
        <v>42</v>
      </c>
      <c r="D69" s="41" t="s">
        <v>42</v>
      </c>
    </row>
    <row r="70" spans="1:4" x14ac:dyDescent="0.2">
      <c r="A70" s="41" t="s">
        <v>79</v>
      </c>
      <c r="B70" s="41">
        <v>809.51099999999997</v>
      </c>
      <c r="C70" s="41">
        <f>(B70+47.374)/2.4482</f>
        <v>350.00612695041258</v>
      </c>
      <c r="D70" s="41">
        <f t="shared" si="0"/>
        <v>332.50582060289196</v>
      </c>
    </row>
    <row r="71" spans="1:4" x14ac:dyDescent="0.2">
      <c r="A71" s="41" t="s">
        <v>80</v>
      </c>
      <c r="B71" s="41">
        <v>162.739</v>
      </c>
      <c r="C71" s="41">
        <f>(B71+47.374)/2.4482</f>
        <v>85.823462135446448</v>
      </c>
      <c r="D71" s="41">
        <f t="shared" si="0"/>
        <v>81.532289028674128</v>
      </c>
    </row>
    <row r="72" spans="1:4" x14ac:dyDescent="0.2">
      <c r="A72" s="41" t="s">
        <v>81</v>
      </c>
      <c r="B72" s="41">
        <v>798.25099999999998</v>
      </c>
      <c r="C72" s="41">
        <f>(B72+47.374)/2.4482</f>
        <v>345.40682950739318</v>
      </c>
      <c r="D72" s="41">
        <f t="shared" si="0"/>
        <v>328.13648803202352</v>
      </c>
    </row>
    <row r="73" spans="1:4" x14ac:dyDescent="0.2">
      <c r="A73" s="41" t="s">
        <v>82</v>
      </c>
      <c r="B73" s="41" t="s">
        <v>42</v>
      </c>
      <c r="C73" t="s">
        <v>42</v>
      </c>
      <c r="D73" s="41" t="s">
        <v>42</v>
      </c>
    </row>
    <row r="74" spans="1:4" x14ac:dyDescent="0.2">
      <c r="A74" s="41" t="s">
        <v>83</v>
      </c>
      <c r="B74" s="41" t="s">
        <v>42</v>
      </c>
      <c r="C74" t="s">
        <v>42</v>
      </c>
      <c r="D74" s="41" t="s">
        <v>42</v>
      </c>
    </row>
    <row r="75" spans="1:4" x14ac:dyDescent="0.2">
      <c r="A75" s="41" t="s">
        <v>84</v>
      </c>
      <c r="B75" s="41">
        <v>364.85300000000001</v>
      </c>
      <c r="C75" s="41">
        <f>(B75+47.374)/2.4482</f>
        <v>168.3796258475615</v>
      </c>
      <c r="D75" s="41">
        <f t="shared" si="0"/>
        <v>159.96064455518342</v>
      </c>
    </row>
    <row r="76" spans="1:4" x14ac:dyDescent="0.2">
      <c r="A76" s="41" t="s">
        <v>85</v>
      </c>
      <c r="B76" s="41">
        <v>302.10399999999998</v>
      </c>
      <c r="C76" s="41">
        <f>(B76+47.374)/2.4482</f>
        <v>142.74895841842988</v>
      </c>
      <c r="D76" s="41">
        <f t="shared" si="0"/>
        <v>135.61151049750839</v>
      </c>
    </row>
    <row r="77" spans="1:4" x14ac:dyDescent="0.2">
      <c r="A77" s="41" t="s">
        <v>86</v>
      </c>
      <c r="B77" s="41">
        <v>442.30900000000003</v>
      </c>
      <c r="C77" s="41">
        <f>(B77+47.374)/2.4482</f>
        <v>200.017563924516</v>
      </c>
      <c r="D77" s="41">
        <f t="shared" si="0"/>
        <v>190.01668572829018</v>
      </c>
    </row>
    <row r="78" spans="1:4" x14ac:dyDescent="0.2">
      <c r="A78" s="41" t="s">
        <v>87</v>
      </c>
      <c r="B78" s="41">
        <v>68.459999999999994</v>
      </c>
      <c r="C78" s="41">
        <f>(B78+47.374)/2.4482</f>
        <v>47.313944939138963</v>
      </c>
      <c r="D78" s="41">
        <f t="shared" si="0"/>
        <v>44.948247692182015</v>
      </c>
    </row>
    <row r="79" spans="1:4" x14ac:dyDescent="0.2">
      <c r="A79" s="41" t="s">
        <v>88</v>
      </c>
      <c r="B79" s="41">
        <v>466.72899999999998</v>
      </c>
      <c r="C79" s="41">
        <f t="shared" ref="C79:C82" si="2">(B79+47.374)/2.4482</f>
        <v>209.99223919614408</v>
      </c>
      <c r="D79" s="41">
        <f t="shared" si="0"/>
        <v>199.49262723633686</v>
      </c>
    </row>
    <row r="80" spans="1:4" x14ac:dyDescent="0.2">
      <c r="A80" s="41" t="s">
        <v>89</v>
      </c>
      <c r="B80" s="41">
        <v>381.37099999999998</v>
      </c>
      <c r="C80" s="41">
        <f t="shared" si="2"/>
        <v>175.12662364185934</v>
      </c>
      <c r="D80" s="41">
        <f t="shared" si="0"/>
        <v>166.37029245976638</v>
      </c>
    </row>
    <row r="81" spans="1:4" x14ac:dyDescent="0.2">
      <c r="A81" s="41" t="s">
        <v>90</v>
      </c>
      <c r="B81" s="41">
        <v>527.42600000000004</v>
      </c>
      <c r="C81" s="41">
        <f t="shared" si="2"/>
        <v>234.78473980883919</v>
      </c>
      <c r="D81" s="41">
        <f t="shared" si="0"/>
        <v>223.04550281839721</v>
      </c>
    </row>
    <row r="82" spans="1:4" x14ac:dyDescent="0.2">
      <c r="A82" s="41" t="s">
        <v>91</v>
      </c>
      <c r="B82" s="41">
        <v>813.41600000000005</v>
      </c>
      <c r="C82" s="41">
        <f t="shared" si="2"/>
        <v>351.60117637447922</v>
      </c>
      <c r="D82" s="41">
        <f t="shared" ref="D82:D85" si="3">C82*0.95</f>
        <v>334.02111755575527</v>
      </c>
    </row>
    <row r="83" spans="1:4" x14ac:dyDescent="0.2">
      <c r="A83" s="41" t="s">
        <v>92</v>
      </c>
      <c r="B83" s="41">
        <v>528.14200000000005</v>
      </c>
      <c r="C83" s="41">
        <f>(B83+47.374)/2.4482</f>
        <v>235.07719957519814</v>
      </c>
      <c r="D83" s="41">
        <f t="shared" si="3"/>
        <v>223.32333959643822</v>
      </c>
    </row>
    <row r="84" spans="1:4" x14ac:dyDescent="0.2">
      <c r="A84" s="41" t="s">
        <v>93</v>
      </c>
      <c r="B84" s="41">
        <v>122.467</v>
      </c>
      <c r="C84" s="41">
        <f>(B84+47.374)/2.4482</f>
        <v>69.373825667837593</v>
      </c>
      <c r="D84" s="41">
        <f t="shared" si="3"/>
        <v>65.905134384445716</v>
      </c>
    </row>
    <row r="85" spans="1:4" x14ac:dyDescent="0.2">
      <c r="A85" s="41" t="s">
        <v>94</v>
      </c>
      <c r="B85" s="41">
        <v>384.52800000000002</v>
      </c>
      <c r="C85" s="41">
        <f>(B85+47.374)/2.4482</f>
        <v>176.41614247202028</v>
      </c>
      <c r="D85" s="41">
        <f t="shared" si="3"/>
        <v>167.59533534841927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workbookViewId="0"/>
  </sheetViews>
  <sheetFormatPr baseColWidth="10" defaultColWidth="8.83203125" defaultRowHeight="15" x14ac:dyDescent="0.2"/>
  <cols>
    <col min="1" max="1" width="12.5" bestFit="1" customWidth="1"/>
    <col min="2" max="4" width="13" bestFit="1" customWidth="1"/>
  </cols>
  <sheetData>
    <row r="1" spans="1:4" x14ac:dyDescent="0.2">
      <c r="A1" s="3" t="s">
        <v>0</v>
      </c>
      <c r="B1" s="10" t="s">
        <v>14</v>
      </c>
      <c r="C1" s="31" t="s">
        <v>15</v>
      </c>
      <c r="D1" s="31" t="s">
        <v>16</v>
      </c>
    </row>
    <row r="2" spans="1:4" x14ac:dyDescent="0.2">
      <c r="A2" s="4">
        <v>1.953125</v>
      </c>
      <c r="B2" s="10">
        <v>823.13</v>
      </c>
      <c r="C2" s="19">
        <v>933.48900000000003</v>
      </c>
      <c r="D2" s="27">
        <v>1008.572</v>
      </c>
    </row>
    <row r="3" spans="1:4" x14ac:dyDescent="0.2">
      <c r="A3" s="4">
        <v>3.90625</v>
      </c>
      <c r="B3" s="10">
        <v>1965.932</v>
      </c>
      <c r="C3" s="19">
        <v>2096.4380000000001</v>
      </c>
      <c r="D3" s="27">
        <v>1858.867</v>
      </c>
    </row>
    <row r="4" spans="1:4" x14ac:dyDescent="0.2">
      <c r="A4" s="4">
        <v>7.8125</v>
      </c>
      <c r="B4" s="10">
        <v>3986.4580000000001</v>
      </c>
      <c r="C4" s="19">
        <v>3563.056</v>
      </c>
      <c r="D4" s="27">
        <v>3756.0740000000001</v>
      </c>
    </row>
    <row r="5" spans="1:4" x14ac:dyDescent="0.2">
      <c r="A5" s="4">
        <v>15.625</v>
      </c>
      <c r="B5" s="10">
        <v>7514.9430000000002</v>
      </c>
      <c r="C5" s="19">
        <v>7503.4840000000004</v>
      </c>
      <c r="D5" s="27">
        <v>6922.2470000000003</v>
      </c>
    </row>
    <row r="6" spans="1:4" x14ac:dyDescent="0.2">
      <c r="A6" s="4">
        <v>31.25</v>
      </c>
      <c r="B6" s="10">
        <v>14633.503000000001</v>
      </c>
      <c r="C6" s="19">
        <v>13632.938</v>
      </c>
      <c r="D6" s="27">
        <v>13598.145</v>
      </c>
    </row>
    <row r="7" spans="1:4" x14ac:dyDescent="0.2">
      <c r="A7" s="4">
        <v>62.5</v>
      </c>
      <c r="B7" s="10">
        <v>23824.936000000002</v>
      </c>
      <c r="C7" s="19">
        <v>27684.145</v>
      </c>
      <c r="D7" s="27">
        <v>25780.133000000002</v>
      </c>
    </row>
    <row r="8" spans="1:4" x14ac:dyDescent="0.2">
      <c r="A8" s="4">
        <v>125</v>
      </c>
      <c r="B8" s="10">
        <v>56412.351999999999</v>
      </c>
      <c r="C8" s="19">
        <v>53250.105000000003</v>
      </c>
      <c r="D8" s="27">
        <v>50525.866999999998</v>
      </c>
    </row>
    <row r="9" spans="1:4" x14ac:dyDescent="0.2">
      <c r="A9" s="4">
        <v>250</v>
      </c>
      <c r="B9" s="10">
        <v>110876.367</v>
      </c>
      <c r="C9" s="19">
        <v>108074.359</v>
      </c>
      <c r="D9" s="27">
        <v>101942.477</v>
      </c>
    </row>
    <row r="10" spans="1:4" x14ac:dyDescent="0.2">
      <c r="A10" s="4">
        <v>500</v>
      </c>
      <c r="B10" s="10">
        <v>215117.71900000001</v>
      </c>
      <c r="C10" s="19">
        <v>200217.42199999999</v>
      </c>
      <c r="D10" s="27">
        <v>200896.891</v>
      </c>
    </row>
    <row r="11" spans="1:4" x14ac:dyDescent="0.2">
      <c r="A11" s="4">
        <v>1000</v>
      </c>
      <c r="B11" s="10">
        <v>418990.75</v>
      </c>
      <c r="C11" s="19">
        <v>400841.65600000002</v>
      </c>
      <c r="D11" s="27">
        <v>386632.65600000002</v>
      </c>
    </row>
    <row r="16" spans="1:4" x14ac:dyDescent="0.2">
      <c r="A16" s="41"/>
      <c r="B16" s="41" t="s">
        <v>122</v>
      </c>
      <c r="C16" s="41" t="s">
        <v>123</v>
      </c>
      <c r="D16" s="41" t="s">
        <v>169</v>
      </c>
    </row>
    <row r="17" spans="1:4" x14ac:dyDescent="0.2">
      <c r="A17" s="41" t="s">
        <v>41</v>
      </c>
      <c r="B17" s="41">
        <v>7483.74</v>
      </c>
      <c r="C17" s="41">
        <f t="shared" ref="C17:C34" si="0">(B17+69.784)/442.92</f>
        <v>17.053923959179986</v>
      </c>
      <c r="D17">
        <f>C17*0.89</f>
        <v>15.177992323670187</v>
      </c>
    </row>
    <row r="18" spans="1:4" x14ac:dyDescent="0.2">
      <c r="A18" s="41" t="s">
        <v>43</v>
      </c>
      <c r="B18" s="41">
        <v>8054.152</v>
      </c>
      <c r="C18" s="41">
        <f t="shared" si="0"/>
        <v>18.341768265149462</v>
      </c>
      <c r="D18" s="41">
        <f t="shared" ref="D18:D81" si="1">C18*0.89</f>
        <v>16.324173755983022</v>
      </c>
    </row>
    <row r="19" spans="1:4" x14ac:dyDescent="0.2">
      <c r="A19" s="41" t="s">
        <v>44</v>
      </c>
      <c r="B19" s="41">
        <v>24115.842000000001</v>
      </c>
      <c r="C19" s="41">
        <f t="shared" si="0"/>
        <v>54.604953490472319</v>
      </c>
      <c r="D19" s="41">
        <f t="shared" si="1"/>
        <v>48.598408606520366</v>
      </c>
    </row>
    <row r="20" spans="1:4" x14ac:dyDescent="0.2">
      <c r="A20" s="41" t="s">
        <v>45</v>
      </c>
      <c r="B20" s="41">
        <v>5347.3440000000001</v>
      </c>
      <c r="C20" s="41">
        <f t="shared" si="0"/>
        <v>12.230488575815045</v>
      </c>
      <c r="D20" s="41">
        <f t="shared" si="1"/>
        <v>10.885134832475391</v>
      </c>
    </row>
    <row r="21" spans="1:4" x14ac:dyDescent="0.2">
      <c r="A21" s="41" t="s">
        <v>46</v>
      </c>
      <c r="B21" s="41">
        <v>13938.477999999999</v>
      </c>
      <c r="C21" s="41">
        <f t="shared" si="0"/>
        <v>31.627070351304972</v>
      </c>
      <c r="D21" s="41">
        <f t="shared" si="1"/>
        <v>28.148092612661426</v>
      </c>
    </row>
    <row r="22" spans="1:4" x14ac:dyDescent="0.2">
      <c r="A22" s="41" t="s">
        <v>47</v>
      </c>
      <c r="B22" s="41">
        <v>3258.8389999999999</v>
      </c>
      <c r="C22" s="41">
        <f t="shared" si="0"/>
        <v>7.5151788133297206</v>
      </c>
      <c r="D22" s="41">
        <f t="shared" si="1"/>
        <v>6.6885091438634516</v>
      </c>
    </row>
    <row r="23" spans="1:4" x14ac:dyDescent="0.2">
      <c r="A23" s="41" t="s">
        <v>48</v>
      </c>
      <c r="B23" s="41">
        <v>5501.6880000000001</v>
      </c>
      <c r="C23" s="41">
        <f t="shared" si="0"/>
        <v>12.578957825340918</v>
      </c>
      <c r="D23" s="41">
        <f t="shared" si="1"/>
        <v>11.195272464553417</v>
      </c>
    </row>
    <row r="24" spans="1:4" x14ac:dyDescent="0.2">
      <c r="A24" s="41" t="s">
        <v>49</v>
      </c>
      <c r="B24" s="41">
        <v>1336.3720000000001</v>
      </c>
      <c r="C24" s="41">
        <f t="shared" si="0"/>
        <v>3.1747403594328549</v>
      </c>
      <c r="D24" s="41">
        <f t="shared" si="1"/>
        <v>2.8255189198952411</v>
      </c>
    </row>
    <row r="25" spans="1:4" x14ac:dyDescent="0.2">
      <c r="A25" s="41" t="s">
        <v>50</v>
      </c>
      <c r="B25" s="41">
        <v>51492.82</v>
      </c>
      <c r="C25" s="41">
        <f t="shared" si="0"/>
        <v>116.41516300912129</v>
      </c>
      <c r="D25" s="41">
        <f t="shared" si="1"/>
        <v>103.60949507811794</v>
      </c>
    </row>
    <row r="26" spans="1:4" x14ac:dyDescent="0.2">
      <c r="A26" s="41" t="s">
        <v>51</v>
      </c>
      <c r="B26" s="41">
        <v>69460.554999999993</v>
      </c>
      <c r="C26" s="41">
        <f t="shared" si="0"/>
        <v>156.98171001535263</v>
      </c>
      <c r="D26" s="41">
        <f t="shared" si="1"/>
        <v>139.71372191366385</v>
      </c>
    </row>
    <row r="27" spans="1:4" x14ac:dyDescent="0.2">
      <c r="A27" s="41" t="s">
        <v>96</v>
      </c>
      <c r="B27" s="41">
        <v>9160.2890000000007</v>
      </c>
      <c r="C27" s="41">
        <f t="shared" si="0"/>
        <v>20.839142508805203</v>
      </c>
      <c r="D27" s="41">
        <f t="shared" si="1"/>
        <v>18.546836832836632</v>
      </c>
    </row>
    <row r="28" spans="1:4" x14ac:dyDescent="0.2">
      <c r="A28" s="41" t="s">
        <v>97</v>
      </c>
      <c r="B28" s="41">
        <v>18718.331999999999</v>
      </c>
      <c r="C28" s="41">
        <f t="shared" si="0"/>
        <v>42.418757337668197</v>
      </c>
      <c r="D28" s="41">
        <f t="shared" si="1"/>
        <v>37.752694030524694</v>
      </c>
    </row>
    <row r="29" spans="1:4" x14ac:dyDescent="0.2">
      <c r="A29" s="41" t="s">
        <v>98</v>
      </c>
      <c r="B29" s="41">
        <v>37838.625</v>
      </c>
      <c r="C29" s="41">
        <f t="shared" si="0"/>
        <v>85.587485324663589</v>
      </c>
      <c r="D29" s="41">
        <f t="shared" si="1"/>
        <v>76.172861938950589</v>
      </c>
    </row>
    <row r="30" spans="1:4" x14ac:dyDescent="0.2">
      <c r="A30" s="41" t="s">
        <v>99</v>
      </c>
      <c r="B30" s="41">
        <v>5720.1639999999998</v>
      </c>
      <c r="C30" s="41">
        <f t="shared" si="0"/>
        <v>13.072220717059512</v>
      </c>
      <c r="D30" s="41">
        <f t="shared" si="1"/>
        <v>11.634276438182965</v>
      </c>
    </row>
    <row r="31" spans="1:4" x14ac:dyDescent="0.2">
      <c r="A31" s="41" t="s">
        <v>100</v>
      </c>
      <c r="B31" s="41">
        <v>22395.289000000001</v>
      </c>
      <c r="C31" s="41">
        <f t="shared" si="0"/>
        <v>50.720385171136996</v>
      </c>
      <c r="D31" s="41">
        <f t="shared" si="1"/>
        <v>45.141142802311926</v>
      </c>
    </row>
    <row r="32" spans="1:4" x14ac:dyDescent="0.2">
      <c r="A32" s="41" t="s">
        <v>101</v>
      </c>
      <c r="B32" s="41">
        <v>38193.574000000001</v>
      </c>
      <c r="C32" s="41">
        <f t="shared" si="0"/>
        <v>86.388869321773683</v>
      </c>
      <c r="D32" s="41">
        <f t="shared" si="1"/>
        <v>76.88609369637858</v>
      </c>
    </row>
    <row r="33" spans="1:4" x14ac:dyDescent="0.2">
      <c r="A33" s="41" t="s">
        <v>102</v>
      </c>
      <c r="B33" s="41">
        <v>3636.8270000000002</v>
      </c>
      <c r="C33" s="41">
        <f t="shared" si="0"/>
        <v>8.3685789758872939</v>
      </c>
      <c r="D33" s="41">
        <f t="shared" si="1"/>
        <v>7.4480352885396917</v>
      </c>
    </row>
    <row r="34" spans="1:4" x14ac:dyDescent="0.2">
      <c r="A34" s="41" t="s">
        <v>103</v>
      </c>
      <c r="B34" s="41">
        <v>15712.378000000001</v>
      </c>
      <c r="C34" s="41">
        <f t="shared" si="0"/>
        <v>35.632082543122912</v>
      </c>
      <c r="D34" s="41">
        <f t="shared" si="1"/>
        <v>31.712553463379393</v>
      </c>
    </row>
    <row r="35" spans="1:4" x14ac:dyDescent="0.2">
      <c r="A35" s="41" t="s">
        <v>104</v>
      </c>
      <c r="B35" s="41">
        <v>414.85700000000003</v>
      </c>
      <c r="C35" s="41" t="s">
        <v>95</v>
      </c>
      <c r="D35" s="41" t="s">
        <v>95</v>
      </c>
    </row>
    <row r="36" spans="1:4" x14ac:dyDescent="0.2">
      <c r="A36" s="41" t="s">
        <v>105</v>
      </c>
      <c r="B36" s="41">
        <v>554.90200000000004</v>
      </c>
      <c r="C36" s="41" t="s">
        <v>95</v>
      </c>
      <c r="D36" s="41" t="s">
        <v>95</v>
      </c>
    </row>
    <row r="37" spans="1:4" x14ac:dyDescent="0.2">
      <c r="A37" s="41"/>
      <c r="B37" s="41"/>
      <c r="D37" s="41"/>
    </row>
    <row r="38" spans="1:4" x14ac:dyDescent="0.2">
      <c r="A38" s="41" t="s">
        <v>52</v>
      </c>
      <c r="B38" s="41">
        <v>1319.0909999999999</v>
      </c>
      <c r="C38">
        <f>(B38-330.61)/429.87</f>
        <v>2.2994882173680411</v>
      </c>
      <c r="D38" s="41">
        <f t="shared" si="1"/>
        <v>2.0465445134575564</v>
      </c>
    </row>
    <row r="39" spans="1:4" x14ac:dyDescent="0.2">
      <c r="A39" s="41" t="s">
        <v>53</v>
      </c>
      <c r="B39" s="41">
        <v>11484.808000000001</v>
      </c>
      <c r="C39" s="41">
        <f t="shared" ref="C39:C61" si="2">(B39-330.61)/429.87</f>
        <v>25.947840044664666</v>
      </c>
      <c r="D39" s="41">
        <f t="shared" si="1"/>
        <v>23.093577639751555</v>
      </c>
    </row>
    <row r="40" spans="1:4" x14ac:dyDescent="0.2">
      <c r="A40" s="41" t="s">
        <v>54</v>
      </c>
      <c r="B40" s="41">
        <v>11159.156000000001</v>
      </c>
      <c r="C40" s="41">
        <f t="shared" si="2"/>
        <v>25.190280782562169</v>
      </c>
      <c r="D40" s="41">
        <f t="shared" si="1"/>
        <v>22.41934989648033</v>
      </c>
    </row>
    <row r="41" spans="1:4" x14ac:dyDescent="0.2">
      <c r="A41" s="41" t="s">
        <v>55</v>
      </c>
      <c r="B41" s="41">
        <v>15014.333000000001</v>
      </c>
      <c r="C41" s="41">
        <f t="shared" si="2"/>
        <v>34.158520017679763</v>
      </c>
      <c r="D41" s="41">
        <f t="shared" si="1"/>
        <v>30.401082815734988</v>
      </c>
    </row>
    <row r="42" spans="1:4" x14ac:dyDescent="0.2">
      <c r="A42" s="41" t="s">
        <v>56</v>
      </c>
      <c r="B42" s="41">
        <v>191.15199999999999</v>
      </c>
      <c r="C42" s="41" t="s">
        <v>95</v>
      </c>
      <c r="D42" s="41" t="s">
        <v>95</v>
      </c>
    </row>
    <row r="43" spans="1:4" x14ac:dyDescent="0.2">
      <c r="A43" s="41" t="s">
        <v>57</v>
      </c>
      <c r="B43" s="41">
        <v>16114.63</v>
      </c>
      <c r="C43" s="41">
        <f t="shared" si="2"/>
        <v>36.718124084025398</v>
      </c>
      <c r="D43" s="41">
        <f t="shared" si="1"/>
        <v>32.679130434782607</v>
      </c>
    </row>
    <row r="44" spans="1:4" x14ac:dyDescent="0.2">
      <c r="A44" s="41" t="s">
        <v>58</v>
      </c>
      <c r="B44" s="41">
        <v>6554.5829999999996</v>
      </c>
      <c r="C44" s="41">
        <f t="shared" si="2"/>
        <v>14.478733105357433</v>
      </c>
      <c r="D44" s="41">
        <f t="shared" si="1"/>
        <v>12.886072463768116</v>
      </c>
    </row>
    <row r="45" spans="1:4" x14ac:dyDescent="0.2">
      <c r="A45" s="41" t="s">
        <v>59</v>
      </c>
      <c r="B45" s="41">
        <v>19374.291000000001</v>
      </c>
      <c r="C45" s="41">
        <f t="shared" si="2"/>
        <v>44.301023565263918</v>
      </c>
      <c r="D45" s="41">
        <f t="shared" si="1"/>
        <v>39.427910973084884</v>
      </c>
    </row>
    <row r="46" spans="1:4" x14ac:dyDescent="0.2">
      <c r="A46" s="41" t="s">
        <v>60</v>
      </c>
      <c r="B46" s="41">
        <v>2450.3209999999999</v>
      </c>
      <c r="C46" s="41">
        <f t="shared" si="2"/>
        <v>4.9310512480517357</v>
      </c>
      <c r="D46" s="41">
        <f t="shared" si="1"/>
        <v>4.3886356107660447</v>
      </c>
    </row>
    <row r="47" spans="1:4" x14ac:dyDescent="0.2">
      <c r="A47" s="41" t="s">
        <v>61</v>
      </c>
      <c r="B47" s="41">
        <v>17585.98</v>
      </c>
      <c r="C47" s="41">
        <f t="shared" si="2"/>
        <v>40.140903063716934</v>
      </c>
      <c r="D47" s="41">
        <f t="shared" si="1"/>
        <v>35.725403726708073</v>
      </c>
    </row>
    <row r="48" spans="1:4" x14ac:dyDescent="0.2">
      <c r="A48" s="41" t="s">
        <v>62</v>
      </c>
      <c r="B48" s="41">
        <v>18488.326000000001</v>
      </c>
      <c r="C48" s="41">
        <f t="shared" si="2"/>
        <v>42.240016749249776</v>
      </c>
      <c r="D48" s="41">
        <f t="shared" si="1"/>
        <v>37.5936149068323</v>
      </c>
    </row>
    <row r="49" spans="1:4" x14ac:dyDescent="0.2">
      <c r="A49" s="41" t="s">
        <v>63</v>
      </c>
      <c r="B49" s="41">
        <v>34623.766000000003</v>
      </c>
      <c r="C49" s="41">
        <f t="shared" si="2"/>
        <v>79.775643799288162</v>
      </c>
      <c r="D49" s="41">
        <f t="shared" si="1"/>
        <v>71.000322981366466</v>
      </c>
    </row>
    <row r="50" spans="1:4" x14ac:dyDescent="0.2">
      <c r="A50" s="41" t="s">
        <v>64</v>
      </c>
      <c r="B50" s="41">
        <v>77193.820000000007</v>
      </c>
      <c r="C50" s="41">
        <f t="shared" si="2"/>
        <v>178.80570870263105</v>
      </c>
      <c r="D50" s="41">
        <f t="shared" si="1"/>
        <v>159.13708074534165</v>
      </c>
    </row>
    <row r="51" spans="1:4" x14ac:dyDescent="0.2">
      <c r="A51" s="41" t="s">
        <v>65</v>
      </c>
      <c r="B51" s="41">
        <v>3357.8679999999999</v>
      </c>
      <c r="C51" s="41">
        <f t="shared" si="2"/>
        <v>7.0422639402610088</v>
      </c>
      <c r="D51" s="41">
        <f t="shared" si="1"/>
        <v>6.2676149068322982</v>
      </c>
    </row>
    <row r="52" spans="1:4" x14ac:dyDescent="0.2">
      <c r="A52" s="41" t="s">
        <v>66</v>
      </c>
      <c r="B52" s="41">
        <v>8371.7289999999994</v>
      </c>
      <c r="C52" s="41">
        <f t="shared" si="2"/>
        <v>18.705932025961335</v>
      </c>
      <c r="D52" s="41">
        <f t="shared" si="1"/>
        <v>16.648279503105588</v>
      </c>
    </row>
    <row r="53" spans="1:4" x14ac:dyDescent="0.2">
      <c r="A53" s="41" t="s">
        <v>67</v>
      </c>
      <c r="B53" s="41">
        <v>35203.815999999999</v>
      </c>
      <c r="C53" s="41">
        <f t="shared" si="2"/>
        <v>81.125005234140545</v>
      </c>
      <c r="D53" s="41">
        <f t="shared" si="1"/>
        <v>72.201254658385082</v>
      </c>
    </row>
    <row r="54" spans="1:4" x14ac:dyDescent="0.2">
      <c r="A54" s="41" t="s">
        <v>68</v>
      </c>
      <c r="B54" s="41">
        <v>140.24100000000001</v>
      </c>
      <c r="C54" s="41" t="s">
        <v>95</v>
      </c>
      <c r="D54" s="41" t="s">
        <v>95</v>
      </c>
    </row>
    <row r="55" spans="1:4" x14ac:dyDescent="0.2">
      <c r="A55" s="41" t="s">
        <v>69</v>
      </c>
      <c r="B55" s="41">
        <v>14562.632</v>
      </c>
      <c r="C55" s="41">
        <f t="shared" si="2"/>
        <v>33.107734896596639</v>
      </c>
      <c r="D55" s="41">
        <f t="shared" si="1"/>
        <v>29.46588405797101</v>
      </c>
    </row>
    <row r="56" spans="1:4" x14ac:dyDescent="0.2">
      <c r="A56" s="41" t="s">
        <v>70</v>
      </c>
      <c r="B56" s="41">
        <v>376.05200000000002</v>
      </c>
      <c r="C56" s="41" t="s">
        <v>95</v>
      </c>
      <c r="D56" s="41" t="s">
        <v>95</v>
      </c>
    </row>
    <row r="57" spans="1:4" x14ac:dyDescent="0.2">
      <c r="A57" s="41" t="s">
        <v>71</v>
      </c>
      <c r="B57" s="41">
        <v>9351.4310000000005</v>
      </c>
      <c r="C57" s="41">
        <f t="shared" si="2"/>
        <v>20.984997790029542</v>
      </c>
      <c r="D57" s="41">
        <f t="shared" si="1"/>
        <v>18.676648033126291</v>
      </c>
    </row>
    <row r="58" spans="1:4" x14ac:dyDescent="0.2">
      <c r="A58" s="41" t="s">
        <v>106</v>
      </c>
      <c r="B58" s="41">
        <v>230.79499999999999</v>
      </c>
      <c r="C58" s="41" t="s">
        <v>95</v>
      </c>
      <c r="D58" s="41" t="s">
        <v>95</v>
      </c>
    </row>
    <row r="59" spans="1:4" x14ac:dyDescent="0.2">
      <c r="A59" s="41" t="s">
        <v>107</v>
      </c>
      <c r="B59" s="41"/>
      <c r="D59" s="41"/>
    </row>
    <row r="60" spans="1:4" x14ac:dyDescent="0.2">
      <c r="A60" s="41" t="s">
        <v>108</v>
      </c>
      <c r="B60" s="41">
        <v>6082.4210000000003</v>
      </c>
      <c r="C60" s="41">
        <f t="shared" si="2"/>
        <v>13.380349873217485</v>
      </c>
      <c r="D60" s="41">
        <f t="shared" si="1"/>
        <v>11.908511387163562</v>
      </c>
    </row>
    <row r="61" spans="1:4" x14ac:dyDescent="0.2">
      <c r="A61" s="41" t="s">
        <v>109</v>
      </c>
      <c r="B61" s="41">
        <v>2623.7109999999998</v>
      </c>
      <c r="C61" s="41">
        <f t="shared" si="2"/>
        <v>5.3344057505757547</v>
      </c>
      <c r="D61" s="41">
        <f t="shared" si="1"/>
        <v>4.7476211180124217</v>
      </c>
    </row>
    <row r="62" spans="1:4" x14ac:dyDescent="0.2">
      <c r="A62" s="41"/>
      <c r="D62" s="41"/>
    </row>
    <row r="63" spans="1:4" x14ac:dyDescent="0.2">
      <c r="A63" s="41" t="s">
        <v>72</v>
      </c>
      <c r="B63" s="41">
        <v>12965.136</v>
      </c>
      <c r="C63">
        <f>(B63-453.89)/405.1</f>
        <v>30.884339669217479</v>
      </c>
      <c r="D63" s="41">
        <f t="shared" si="1"/>
        <v>27.487062305603555</v>
      </c>
    </row>
    <row r="64" spans="1:4" x14ac:dyDescent="0.2">
      <c r="A64" s="41" t="s">
        <v>73</v>
      </c>
      <c r="B64" s="41">
        <v>1288.855</v>
      </c>
      <c r="C64" s="41">
        <f t="shared" ref="C64:C85" si="3">(B64-453.89)/405.1</f>
        <v>2.0611330535670205</v>
      </c>
      <c r="D64" s="41">
        <f t="shared" si="1"/>
        <v>1.8344084176746482</v>
      </c>
    </row>
    <row r="65" spans="1:4" x14ac:dyDescent="0.2">
      <c r="A65" s="41" t="s">
        <v>74</v>
      </c>
      <c r="B65" s="41">
        <v>80.869</v>
      </c>
      <c r="C65" s="41" t="s">
        <v>95</v>
      </c>
      <c r="D65" s="41" t="s">
        <v>95</v>
      </c>
    </row>
    <row r="66" spans="1:4" x14ac:dyDescent="0.2">
      <c r="A66" s="41" t="s">
        <v>75</v>
      </c>
      <c r="B66" s="41">
        <v>20160.953000000001</v>
      </c>
      <c r="C66" s="41">
        <f t="shared" si="3"/>
        <v>48.647403110343127</v>
      </c>
      <c r="D66" s="41">
        <f t="shared" si="1"/>
        <v>43.296188768205383</v>
      </c>
    </row>
    <row r="67" spans="1:4" x14ac:dyDescent="0.2">
      <c r="A67" s="41" t="s">
        <v>76</v>
      </c>
      <c r="B67" s="41">
        <v>938.36599999999999</v>
      </c>
      <c r="C67" s="41" t="s">
        <v>95</v>
      </c>
      <c r="D67" s="41" t="s">
        <v>95</v>
      </c>
    </row>
    <row r="68" spans="1:4" x14ac:dyDescent="0.2">
      <c r="A68" s="41" t="s">
        <v>77</v>
      </c>
      <c r="B68" s="41">
        <v>3200.4780000000001</v>
      </c>
      <c r="C68" s="41">
        <f t="shared" si="3"/>
        <v>6.780024685262898</v>
      </c>
      <c r="D68" s="41">
        <f t="shared" si="1"/>
        <v>6.034221969883979</v>
      </c>
    </row>
    <row r="69" spans="1:4" x14ac:dyDescent="0.2">
      <c r="A69" s="41" t="s">
        <v>78</v>
      </c>
      <c r="B69" s="41">
        <v>5422.5709999999999</v>
      </c>
      <c r="C69" s="41">
        <f t="shared" si="3"/>
        <v>12.265319674154528</v>
      </c>
      <c r="D69" s="41">
        <f t="shared" si="1"/>
        <v>10.91613450999753</v>
      </c>
    </row>
    <row r="70" spans="1:4" x14ac:dyDescent="0.2">
      <c r="A70" s="41" t="s">
        <v>79</v>
      </c>
      <c r="B70" s="41">
        <v>25922.120999999999</v>
      </c>
      <c r="C70" s="41">
        <f t="shared" si="3"/>
        <v>62.868997778326332</v>
      </c>
      <c r="D70" s="41">
        <f t="shared" si="1"/>
        <v>55.953408022710434</v>
      </c>
    </row>
    <row r="71" spans="1:4" x14ac:dyDescent="0.2">
      <c r="A71" s="41" t="s">
        <v>80</v>
      </c>
      <c r="B71" s="41">
        <v>835.89099999999996</v>
      </c>
      <c r="C71" s="41" t="s">
        <v>95</v>
      </c>
      <c r="D71" s="41" t="s">
        <v>95</v>
      </c>
    </row>
    <row r="72" spans="1:4" x14ac:dyDescent="0.2">
      <c r="A72" s="41" t="s">
        <v>81</v>
      </c>
      <c r="B72" s="41">
        <v>29755.771000000001</v>
      </c>
      <c r="C72" s="41">
        <f t="shared" si="3"/>
        <v>72.332463589237221</v>
      </c>
      <c r="D72" s="41">
        <f t="shared" si="1"/>
        <v>64.375892594421131</v>
      </c>
    </row>
    <row r="73" spans="1:4" x14ac:dyDescent="0.2">
      <c r="A73" s="41" t="s">
        <v>82</v>
      </c>
      <c r="B73" s="41">
        <v>2416.038</v>
      </c>
      <c r="C73" s="41">
        <f t="shared" si="3"/>
        <v>4.8436139224882746</v>
      </c>
      <c r="D73" s="41">
        <f t="shared" si="1"/>
        <v>4.3108163910145647</v>
      </c>
    </row>
    <row r="74" spans="1:4" x14ac:dyDescent="0.2">
      <c r="A74" s="41" t="s">
        <v>83</v>
      </c>
      <c r="B74" s="41">
        <v>182.541</v>
      </c>
      <c r="C74" s="41" t="s">
        <v>95</v>
      </c>
      <c r="D74" s="41" t="s">
        <v>95</v>
      </c>
    </row>
    <row r="75" spans="1:4" x14ac:dyDescent="0.2">
      <c r="A75" s="41" t="s">
        <v>84</v>
      </c>
      <c r="B75" s="41">
        <v>17924.02</v>
      </c>
      <c r="C75" s="41">
        <f t="shared" si="3"/>
        <v>43.125475191310791</v>
      </c>
      <c r="D75" s="41">
        <f t="shared" si="1"/>
        <v>38.381672920266602</v>
      </c>
    </row>
    <row r="76" spans="1:4" x14ac:dyDescent="0.2">
      <c r="A76" s="41" t="s">
        <v>85</v>
      </c>
      <c r="B76" s="41">
        <v>25428.111000000001</v>
      </c>
      <c r="C76" s="41">
        <f t="shared" si="3"/>
        <v>61.64952110589978</v>
      </c>
      <c r="D76" s="41">
        <f t="shared" si="1"/>
        <v>54.868073784250804</v>
      </c>
    </row>
    <row r="77" spans="1:4" x14ac:dyDescent="0.2">
      <c r="A77" s="41" t="s">
        <v>86</v>
      </c>
      <c r="B77" s="41">
        <v>14956.648999999999</v>
      </c>
      <c r="C77" s="41">
        <f t="shared" si="3"/>
        <v>35.800441866205873</v>
      </c>
      <c r="D77" s="41">
        <f t="shared" si="1"/>
        <v>31.862393260923227</v>
      </c>
    </row>
    <row r="78" spans="1:4" x14ac:dyDescent="0.2">
      <c r="A78" s="41" t="s">
        <v>87</v>
      </c>
      <c r="B78" s="41">
        <v>6074.326</v>
      </c>
      <c r="C78" s="41">
        <f t="shared" si="3"/>
        <v>13.874194026166377</v>
      </c>
      <c r="D78" s="41">
        <f t="shared" si="1"/>
        <v>12.348032683288075</v>
      </c>
    </row>
    <row r="79" spans="1:4" x14ac:dyDescent="0.2">
      <c r="A79" s="41" t="s">
        <v>88</v>
      </c>
      <c r="B79" s="41">
        <v>16965.245999999999</v>
      </c>
      <c r="C79" s="41">
        <f t="shared" si="3"/>
        <v>40.758716366329296</v>
      </c>
      <c r="D79" s="41">
        <f t="shared" si="1"/>
        <v>36.275257566033076</v>
      </c>
    </row>
    <row r="80" spans="1:4" x14ac:dyDescent="0.2">
      <c r="A80" s="41" t="s">
        <v>89</v>
      </c>
      <c r="B80" s="41">
        <v>23501.528999999999</v>
      </c>
      <c r="C80" s="41">
        <f t="shared" si="3"/>
        <v>56.893702789434705</v>
      </c>
      <c r="D80" s="41">
        <f t="shared" si="1"/>
        <v>50.635395482596891</v>
      </c>
    </row>
    <row r="81" spans="1:4" x14ac:dyDescent="0.2">
      <c r="A81" s="41" t="s">
        <v>90</v>
      </c>
      <c r="B81" s="41">
        <v>19002.224999999999</v>
      </c>
      <c r="C81" s="41">
        <f t="shared" si="3"/>
        <v>45.78705257960997</v>
      </c>
      <c r="D81" s="41">
        <f t="shared" si="1"/>
        <v>40.750476795852876</v>
      </c>
    </row>
    <row r="82" spans="1:4" x14ac:dyDescent="0.2">
      <c r="A82" s="41" t="s">
        <v>91</v>
      </c>
      <c r="B82" s="41">
        <v>10526.195</v>
      </c>
      <c r="C82" s="41">
        <f t="shared" si="3"/>
        <v>24.863749691434212</v>
      </c>
      <c r="D82" s="41">
        <f t="shared" ref="D82:D85" si="4">C82*0.89</f>
        <v>22.128737225376447</v>
      </c>
    </row>
    <row r="83" spans="1:4" x14ac:dyDescent="0.2">
      <c r="A83" s="41" t="s">
        <v>92</v>
      </c>
      <c r="B83" s="41">
        <v>11335.436</v>
      </c>
      <c r="C83" s="41">
        <f t="shared" si="3"/>
        <v>26.86138237472229</v>
      </c>
      <c r="D83" s="41">
        <f t="shared" si="4"/>
        <v>23.906630313502838</v>
      </c>
    </row>
    <row r="84" spans="1:4" x14ac:dyDescent="0.2">
      <c r="A84" s="41" t="s">
        <v>93</v>
      </c>
      <c r="B84" s="41">
        <v>12907.123</v>
      </c>
      <c r="C84" s="41">
        <f t="shared" si="3"/>
        <v>30.741133053567019</v>
      </c>
      <c r="D84" s="41">
        <f t="shared" si="4"/>
        <v>27.359608417674647</v>
      </c>
    </row>
    <row r="85" spans="1:4" x14ac:dyDescent="0.2">
      <c r="A85" s="41" t="s">
        <v>94</v>
      </c>
      <c r="B85" s="41">
        <v>10800.804</v>
      </c>
      <c r="C85" s="41">
        <f t="shared" si="3"/>
        <v>25.541629227351272</v>
      </c>
      <c r="D85" s="41">
        <f t="shared" si="4"/>
        <v>22.732050012342633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Final Data</vt:lpstr>
      <vt:lpstr>Standard</vt:lpstr>
      <vt:lpstr>Data (analysis batch and queue)</vt:lpstr>
      <vt:lpstr>Ertapenem</vt:lpstr>
      <vt:lpstr>Amoxicillin</vt:lpstr>
      <vt:lpstr>Ciprofloxacin</vt:lpstr>
      <vt:lpstr>Doxycycline</vt:lpstr>
      <vt:lpstr>Azithromycin</vt:lpstr>
      <vt:lpstr>Clindamycin</vt:lpstr>
      <vt:lpstr>Sulfamethoxazole</vt:lpstr>
      <vt:lpstr>Cephalexin</vt:lpstr>
      <vt:lpstr>Trimethoprim</vt:lpstr>
      <vt:lpstr>Levofloxacin</vt:lpstr>
    </vt:vector>
  </TitlesOfParts>
  <Company>Waters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 Lab User</dc:creator>
  <cp:lastModifiedBy>Microsoft Office User</cp:lastModifiedBy>
  <cp:lastPrinted>2016-06-23T19:29:00Z</cp:lastPrinted>
  <dcterms:created xsi:type="dcterms:W3CDTF">2016-06-21T19:00:44Z</dcterms:created>
  <dcterms:modified xsi:type="dcterms:W3CDTF">2016-11-08T16:24:15Z</dcterms:modified>
</cp:coreProperties>
</file>